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2.xml" ContentType="application/vnd.openxmlformats-officedocument.drawing+xml"/>
  <Override PartName="/xl/worksheets/sheet21.xml" ContentType="application/vnd.openxmlformats-officedocument.spreadsheetml.worksheet+xml"/>
  <Override PartName="/xl/drawings/drawing13.xml" ContentType="application/vnd.openxmlformats-officedocument.drawing+xml"/>
  <Override PartName="/xl/worksheets/sheet22.xml" ContentType="application/vnd.openxmlformats-officedocument.spreadsheetml.worksheet+xml"/>
  <Override PartName="/xl/drawings/drawing14.xml" ContentType="application/vnd.openxmlformats-officedocument.drawing+xml"/>
  <Override PartName="/xl/worksheets/sheet23.xml" ContentType="application/vnd.openxmlformats-officedocument.spreadsheetml.worksheet+xml"/>
  <Override PartName="/xl/drawings/drawing15.xml" ContentType="application/vnd.openxmlformats-officedocument.drawing+xml"/>
  <Override PartName="/xl/worksheets/sheet24.xml" ContentType="application/vnd.openxmlformats-officedocument.spreadsheetml.worksheet+xml"/>
  <Override PartName="/xl/drawings/drawing16.xml" ContentType="application/vnd.openxmlformats-officedocument.drawing+xml"/>
  <Override PartName="/xl/worksheets/sheet25.xml" ContentType="application/vnd.openxmlformats-officedocument.spreadsheetml.worksheet+xml"/>
  <Override PartName="/xl/drawings/drawing17.xml" ContentType="application/vnd.openxmlformats-officedocument.drawing+xml"/>
  <Override PartName="/xl/worksheets/sheet26.xml" ContentType="application/vnd.openxmlformats-officedocument.spreadsheetml.worksheet+xml"/>
  <Override PartName="/xl/drawings/drawing18.xml" ContentType="application/vnd.openxmlformats-officedocument.drawing+xml"/>
  <Override PartName="/xl/worksheets/sheet27.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655" yWindow="65416" windowWidth="6150" windowHeight="6780" activeTab="0"/>
  </bookViews>
  <sheets>
    <sheet name="Instructions" sheetId="1" r:id="rId1"/>
    <sheet name="2011 SUM" sheetId="2" r:id="rId2"/>
    <sheet name="2010 SUM" sheetId="3" r:id="rId3"/>
    <sheet name="W&amp;S-AUC" sheetId="4" r:id="rId4"/>
    <sheet name="Dams" sheetId="5" r:id="rId5"/>
    <sheet name="W&amp;S-Equip" sheetId="6" r:id="rId6"/>
    <sheet name="W&amp;S-Networks" sheetId="7" r:id="rId7"/>
    <sheet name="W&amp;S-Bldgs Wood" sheetId="8" r:id="rId8"/>
    <sheet name="W&amp;S-Bldgs Brick" sheetId="9" r:id="rId9"/>
    <sheet name="W&amp;S-Land Improv" sheetId="10" r:id="rId10"/>
    <sheet name="W&amp;S-Land" sheetId="11" r:id="rId11"/>
    <sheet name="Trans-AUC" sheetId="12" r:id="rId12"/>
    <sheet name="Traffic Lights &amp; Equip" sheetId="13" r:id="rId13"/>
    <sheet name="Bridges" sheetId="14" r:id="rId14"/>
    <sheet name="Rd Grade" sheetId="15" r:id="rId15"/>
    <sheet name="Rd Surface" sheetId="16" r:id="rId16"/>
    <sheet name="Trans-Land" sheetId="17" r:id="rId17"/>
    <sheet name="Gen AUC" sheetId="18" r:id="rId18"/>
    <sheet name="Leaseholds" sheetId="19" r:id="rId19"/>
    <sheet name="Comp" sheetId="20" r:id="rId20"/>
    <sheet name="Road Equip" sheetId="21" r:id="rId21"/>
    <sheet name="Mach &amp; Equip" sheetId="22" r:id="rId22"/>
    <sheet name="Vehicles" sheetId="23" r:id="rId23"/>
    <sheet name="Bldgs-Wood" sheetId="24" r:id="rId24"/>
    <sheet name="Bldgs-Brick" sheetId="25" r:id="rId25"/>
    <sheet name="Land Improv" sheetId="26" r:id="rId26"/>
    <sheet name="Land" sheetId="27" r:id="rId27"/>
  </sheets>
  <definedNames>
    <definedName name="_xlnm.Print_Area" localSheetId="2">'2010 SUM'!$A$1:$W$36</definedName>
    <definedName name="_xlnm.Print_Area" localSheetId="1">'2011 SUM'!$A$1:$U$36</definedName>
    <definedName name="_xlnm.Print_Area" localSheetId="24">'Bldgs-Brick'!$A$1:$Z$53</definedName>
    <definedName name="_xlnm.Print_Area" localSheetId="23">'Bldgs-Wood'!$A$1:$Z$53</definedName>
    <definedName name="_xlnm.Print_Area" localSheetId="13">'Bridges'!$A$1:$Z$53</definedName>
    <definedName name="_xlnm.Print_Area" localSheetId="19">'Comp'!$A$1:$Z$53</definedName>
    <definedName name="_xlnm.Print_Area" localSheetId="4">'Dams'!$A$1:$Z$52</definedName>
    <definedName name="_xlnm.Print_Area" localSheetId="17">'Gen AUC'!$A$1:$K$52</definedName>
    <definedName name="_xlnm.Print_Area" localSheetId="0">'Instructions'!$A$1:$L$22</definedName>
    <definedName name="_xlnm.Print_Area" localSheetId="26">'Land'!$A$1:$K$52</definedName>
    <definedName name="_xlnm.Print_Area" localSheetId="25">'Land Improv'!$A$1:$Z$53</definedName>
    <definedName name="_xlnm.Print_Area" localSheetId="18">'Leaseholds'!$A$1:$Z$53</definedName>
    <definedName name="_xlnm.Print_Area" localSheetId="21">'Mach &amp; Equip'!$A$1:$Z$53</definedName>
    <definedName name="_xlnm.Print_Area" localSheetId="14">'Rd Grade'!$A$1:$Z$68</definedName>
    <definedName name="_xlnm.Print_Area" localSheetId="15">'Rd Surface'!$A$1:$Z$53</definedName>
    <definedName name="_xlnm.Print_Area" localSheetId="20">'Road Equip'!$A$1:$Z$53</definedName>
    <definedName name="_xlnm.Print_Area" localSheetId="12">'Traffic Lights &amp; Equip'!$A$1:$Z$53</definedName>
    <definedName name="_xlnm.Print_Area" localSheetId="11">'Trans-AUC'!$A$1:$K$52</definedName>
    <definedName name="_xlnm.Print_Area" localSheetId="16">'Trans-Land'!$A$1:$K$52</definedName>
    <definedName name="_xlnm.Print_Area" localSheetId="22">'Vehicles'!$A$1:$AA$53</definedName>
    <definedName name="_xlnm.Print_Area" localSheetId="3">'W&amp;S-AUC'!$A$1:$K$52</definedName>
    <definedName name="_xlnm.Print_Area" localSheetId="8">'W&amp;S-Bldgs Brick'!$A$1:$Z$53</definedName>
    <definedName name="_xlnm.Print_Area" localSheetId="7">'W&amp;S-Bldgs Wood'!$A$1:$Z$53</definedName>
    <definedName name="_xlnm.Print_Area" localSheetId="5">'W&amp;S-Equip'!$A$1:$AA$54</definedName>
    <definedName name="_xlnm.Print_Area" localSheetId="10">'W&amp;S-Land'!$A$1:$K$52</definedName>
    <definedName name="_xlnm.Print_Area" localSheetId="9">'W&amp;S-Land Improv'!$A$1:$Z$53</definedName>
    <definedName name="_xlnm.Print_Area" localSheetId="6">'W&amp;S-Networks'!$A$1:$Z$53</definedName>
    <definedName name="tm_1578565825">'Land'!#REF!</definedName>
    <definedName name="tm_3154117964">'Land'!#REF!</definedName>
  </definedNames>
  <calcPr fullCalcOnLoad="1"/>
</workbook>
</file>

<file path=xl/sharedStrings.xml><?xml version="1.0" encoding="utf-8"?>
<sst xmlns="http://schemas.openxmlformats.org/spreadsheetml/2006/main" count="1807" uniqueCount="313">
  <si>
    <t>TANGIBLE CAPITAL ASSETS</t>
  </si>
  <si>
    <t>General Capital Assets</t>
  </si>
  <si>
    <t>Infrastructure</t>
  </si>
  <si>
    <t>Totals</t>
  </si>
  <si>
    <t>Buildings</t>
  </si>
  <si>
    <t>Computer</t>
  </si>
  <si>
    <t>and</t>
  </si>
  <si>
    <t>Vehicles</t>
  </si>
  <si>
    <t>Hardware</t>
  </si>
  <si>
    <t>Assets</t>
  </si>
  <si>
    <t>Leasehold</t>
  </si>
  <si>
    <t>Under</t>
  </si>
  <si>
    <t>Improvements</t>
  </si>
  <si>
    <t>Equipment</t>
  </si>
  <si>
    <t>Software</t>
  </si>
  <si>
    <t>Construction</t>
  </si>
  <si>
    <t/>
  </si>
  <si>
    <t>Opening costs</t>
  </si>
  <si>
    <t>Additions during the year</t>
  </si>
  <si>
    <t>Disposals and write downs</t>
  </si>
  <si>
    <t>Closing costs</t>
  </si>
  <si>
    <t>Accumulated Amortization</t>
  </si>
  <si>
    <t>Opening accum'd amortization</t>
  </si>
  <si>
    <t>Amortization</t>
  </si>
  <si>
    <t xml:space="preserve">Disposals and write downs </t>
  </si>
  <si>
    <t>Closing accum'd amortization</t>
  </si>
  <si>
    <t>Net Book Value of</t>
  </si>
  <si>
    <t>Tangible Capital Assets</t>
  </si>
  <si>
    <t>Cost</t>
  </si>
  <si>
    <t>Bridges</t>
  </si>
  <si>
    <t>Land and Land</t>
  </si>
  <si>
    <t>Roads, Streets,</t>
  </si>
  <si>
    <t>Land</t>
  </si>
  <si>
    <t>Additions</t>
  </si>
  <si>
    <t>Disposals</t>
  </si>
  <si>
    <t>Description</t>
  </si>
  <si>
    <t>Date of</t>
  </si>
  <si>
    <t>Acquisition</t>
  </si>
  <si>
    <t>Useful</t>
  </si>
  <si>
    <t>Tangible Capital Assets Continuity Schedule</t>
  </si>
  <si>
    <t>Ending Balances - CFD to TCA Schedule</t>
  </si>
  <si>
    <t>Value</t>
  </si>
  <si>
    <t>Life (yrs)</t>
  </si>
  <si>
    <t>Accm Amort</t>
  </si>
  <si>
    <t>NBV</t>
  </si>
  <si>
    <t>Date</t>
  </si>
  <si>
    <t>Land Improvements</t>
  </si>
  <si>
    <t>Monthly</t>
  </si>
  <si>
    <t>Amort</t>
  </si>
  <si>
    <t>Put In Use</t>
  </si>
  <si>
    <t>#Months</t>
  </si>
  <si>
    <t>Residual</t>
  </si>
  <si>
    <t>Addn</t>
  </si>
  <si>
    <t>Disposals/WD</t>
  </si>
  <si>
    <t>Disp/WD</t>
  </si>
  <si>
    <t>Only complete shaded fields</t>
  </si>
  <si>
    <t xml:space="preserve"> </t>
  </si>
  <si>
    <t>#Mths</t>
  </si>
  <si>
    <t>#Mnths</t>
  </si>
  <si>
    <t>Ending Balances - CFD to Tangible Capital Asset Schedule</t>
  </si>
  <si>
    <t>Disposal</t>
  </si>
  <si>
    <t>Water &amp; Sewer Infrastructure - Dams &amp; Water Structures</t>
  </si>
  <si>
    <t>Water &amp; Sewer Infrastructure - Machinery &amp; Equipment</t>
  </si>
  <si>
    <t>Water &amp; Sewer Infrastructure - Water &amp; Sewer Networks</t>
  </si>
  <si>
    <t>Water &amp; Sewer Infrastructure - Buildings, Brick, Mortar &amp; Steel</t>
  </si>
  <si>
    <t>Water &amp; Sewer Infrastructure - Buildings, Wood Frame</t>
  </si>
  <si>
    <t>Water &amp; Sewer Infrastructure - Land Improvements</t>
  </si>
  <si>
    <t>Water &amp; Sewer Infrastructure - Land</t>
  </si>
  <si>
    <t>Transportation Infrastructure - Traffic Lights &amp; Lights</t>
  </si>
  <si>
    <t>Transportation Infrastructure - Bridges</t>
  </si>
  <si>
    <t>Transportation Infrastructure - Road Grade</t>
  </si>
  <si>
    <t>Transportation Infrastructure - Road Surface</t>
  </si>
  <si>
    <t>Transportation Infrastructure - Land &amp; Right of Way</t>
  </si>
  <si>
    <t>Leasehold Improvements</t>
  </si>
  <si>
    <t>Computers - Hardware &amp; Software</t>
  </si>
  <si>
    <t>Road Construction &amp; Maintenance Equipment</t>
  </si>
  <si>
    <t>Machinery &amp; Equipment</t>
  </si>
  <si>
    <t>Buildings - Wood Frame</t>
  </si>
  <si>
    <t>Buildings - Brick, Mortar &amp; Steel</t>
  </si>
  <si>
    <t>Transfer</t>
  </si>
  <si>
    <t>General AUC</t>
  </si>
  <si>
    <t>Transportation Infrastructure - AUC</t>
  </si>
  <si>
    <t>Water &amp; Sewer Infrastructure - AUC</t>
  </si>
  <si>
    <t>Asset</t>
  </si>
  <si>
    <t>Water</t>
  </si>
  <si>
    <t>Sewer</t>
  </si>
  <si>
    <t>Proof:</t>
  </si>
  <si>
    <t>Instructions</t>
  </si>
  <si>
    <t>Only the areas shaded in blue have to be completed.  The blue areas include the description of the asset, the cost, the date the asset was put into use, the date if disposal if applicable, and the estimated useful life of the asset in years.  The worksheet is designed only for assets amortized on a straight line basis.  The amortization formulas will have to be overswritten if a different amortization method is used.</t>
  </si>
  <si>
    <t>Amount For</t>
  </si>
  <si>
    <t>2010 to 2011</t>
  </si>
  <si>
    <t>For the Year Ended December 31, 2011</t>
  </si>
  <si>
    <t>2011</t>
  </si>
  <si>
    <t>For the Year Ended December 31, 2010</t>
  </si>
  <si>
    <t>2010</t>
  </si>
  <si>
    <t>2009</t>
  </si>
  <si>
    <t>NW 13-22-14W - Greenspace</t>
  </si>
  <si>
    <t>West 1/2 of SE 18-22-14W - Wildlife poly pit</t>
  </si>
  <si>
    <t>NW 35-24-15W ROW 31 CNR ROW</t>
  </si>
  <si>
    <t>NE 34-22-15W - RM Leased Land</t>
  </si>
  <si>
    <t>NE 35-22-15W - RM Leased Land</t>
  </si>
  <si>
    <t>1-7436 / NE 12-22-16W - Tennis Court</t>
  </si>
  <si>
    <t xml:space="preserve">X-7436 / NE 12-22-16W - MTS </t>
  </si>
  <si>
    <t>6 &amp; 7-1-326 / NE 12-22-16W - Park</t>
  </si>
  <si>
    <t>8-1-326 / NE 12-22-16W - New Horizons</t>
  </si>
  <si>
    <t>9-1-326 / NE 12-22-16W - Parking Lot</t>
  </si>
  <si>
    <t>3/4-3-326 / NW 12-22-16W - Parking Lot</t>
  </si>
  <si>
    <t>5-3-326 / NE 12-22-16W - Parking Lot</t>
  </si>
  <si>
    <t>6/7-3-326 / NE 12-22-16W - Laurier Hall</t>
  </si>
  <si>
    <t>8-3-326 / NE 12-22-16W - Laurier Hall Use</t>
  </si>
  <si>
    <t>9/10-3-326 /  NE 2-22-16W - L. Hall Use</t>
  </si>
  <si>
    <t>16/17-3-326 /  NE 12-22-16W - L. Fire Hall</t>
  </si>
  <si>
    <t>18-3-326 / NE 12-22-16W - L.Fire Hall Use</t>
  </si>
  <si>
    <t xml:space="preserve">22-767 / SE 13-22-16W - Vacant Lot </t>
  </si>
  <si>
    <t>SE 13-22-16W - Curling Rink</t>
  </si>
  <si>
    <t>NW 12-23-14W - RM Leased Land</t>
  </si>
  <si>
    <t>SW 12-23-14W - RM Leased Land</t>
  </si>
  <si>
    <t>2-2922 / NE 17-23-14W - SA Grounds</t>
  </si>
  <si>
    <t>3-2922 / NE 17-231-14W - SA Grounds</t>
  </si>
  <si>
    <t>SE 17-23-14W - Ste. Amelie Hall</t>
  </si>
  <si>
    <t>SW 24-23-15W - Community Well</t>
  </si>
  <si>
    <t>NW 26-23-15W - RM Leased Land</t>
  </si>
  <si>
    <t>SW 26-23-15W - RM Leased Land</t>
  </si>
  <si>
    <t>SE 10-24-15W - Mun. Shed Property</t>
  </si>
  <si>
    <t>3-2993 / SE 17-24-15W - Hamelin Property</t>
  </si>
  <si>
    <t xml:space="preserve">Parcel 1/2 SE 35-24-15W ROW 31 CNR </t>
  </si>
  <si>
    <t>Tax Roll No. 46500 - Tax Sale</t>
  </si>
  <si>
    <t>Tax Roll No. 46600 - Tax Sale</t>
  </si>
  <si>
    <t>Tax Roll No. 1300  - Tax Sale</t>
  </si>
  <si>
    <t>Tax Roll No. 33400  - Tax Sale</t>
  </si>
  <si>
    <t>Tax Roll No. 2400  - Tax Sale</t>
  </si>
  <si>
    <t>Tax Roll No. 103100  - Tax Sale</t>
  </si>
  <si>
    <t>Landfill - Concrete blocks for trans. Stn</t>
  </si>
  <si>
    <t>CG Park - Ball diamond</t>
  </si>
  <si>
    <t>CG Park - Volleyball court</t>
  </si>
  <si>
    <t>CG Park - Playground fixtures</t>
  </si>
  <si>
    <t>CG Park - Asphalt pad</t>
  </si>
  <si>
    <t>CG Park - Gravel and stone</t>
  </si>
  <si>
    <t>RM Office/Fire Hall - Concrete pad</t>
  </si>
  <si>
    <t>RM Office/Fire Hall - Comms tower</t>
  </si>
  <si>
    <t>Sidewalk - Plan 25820 (Morin to Paul)</t>
  </si>
  <si>
    <t>Sidewalk - Plan 27804 (Paul to Rosser)</t>
  </si>
  <si>
    <t>Sidewalk - Hwy 26 (Store to School)</t>
  </si>
  <si>
    <t>LID#1 - Ditch landscaping</t>
  </si>
  <si>
    <t>LID#1 - Christmas lighting</t>
  </si>
  <si>
    <t>New sidewalks - Main Street</t>
  </si>
  <si>
    <t>Landscapping - Rec Centre</t>
  </si>
  <si>
    <t>1505 Hwy 26 - Public Works Shop, incl. storage</t>
  </si>
  <si>
    <t>1505 Hwy 26 - PW Shop Mezzanine</t>
  </si>
  <si>
    <t>1058 Hwy 26 - Firehall</t>
  </si>
  <si>
    <t>1058 Hwy 26 - Firehall addition</t>
  </si>
  <si>
    <t>1058 Hwy 26 - Rennovations</t>
  </si>
  <si>
    <t>CG Park - Picnic shelter</t>
  </si>
  <si>
    <t>New Arena - Transfer from AUC</t>
  </si>
  <si>
    <t>Town Office</t>
  </si>
  <si>
    <t>Community Centre</t>
  </si>
  <si>
    <t>Fire Hall</t>
  </si>
  <si>
    <t>Cook Shack - Dollard Park</t>
  </si>
  <si>
    <t>Medical Clinic</t>
  </si>
  <si>
    <t>Nuisance Grounds-Shed</t>
  </si>
  <si>
    <t>Cemetery-Garden Shed</t>
  </si>
  <si>
    <t>Parc Molgat-Tourist Booth</t>
  </si>
  <si>
    <t>Curling Rink</t>
  </si>
  <si>
    <t>Town Shop</t>
  </si>
  <si>
    <t>New Cenmetery Garden Shed</t>
  </si>
  <si>
    <t>2006 SV6 Montana Van</t>
  </si>
  <si>
    <t>2007 Chev Uplander Van</t>
  </si>
  <si>
    <t>1993 Ford Van</t>
  </si>
  <si>
    <t>1980 Chev Half Ton Truck</t>
  </si>
  <si>
    <t>1985 Yamaha 200 E Trike</t>
  </si>
  <si>
    <t>1993 Ford Truck</t>
  </si>
  <si>
    <t>2005 Chev  Truck</t>
  </si>
  <si>
    <t>1974 GMC Truck</t>
  </si>
  <si>
    <t>1979 GMC</t>
  </si>
  <si>
    <t>2011 F-150</t>
  </si>
  <si>
    <t>File Cabinets</t>
  </si>
  <si>
    <t>Canon Photo-Copier</t>
  </si>
  <si>
    <t>MTS Nortel Telephone System</t>
  </si>
  <si>
    <t>Desk/Crdenza/Hutch/LatFile</t>
  </si>
  <si>
    <t>Storeage/File Shelving Units</t>
  </si>
  <si>
    <t>Leather Chairs - Eight</t>
  </si>
  <si>
    <t>Guest Chairs - Seventeen</t>
  </si>
  <si>
    <t>Office Chairs-Four</t>
  </si>
  <si>
    <t>Rolling Cabinet</t>
  </si>
  <si>
    <t>Lateral File Credenza</t>
  </si>
  <si>
    <t>Executive Right Desk</t>
  </si>
  <si>
    <t>Closed Visual Board</t>
  </si>
  <si>
    <t>Board Room Table</t>
  </si>
  <si>
    <t>2005 Buhler Tractorw/Ldr/Frk</t>
  </si>
  <si>
    <t>2008 Trackless MT6w/Mwr/SB</t>
  </si>
  <si>
    <t>1997 Sand Spreader 1.8 YD3</t>
  </si>
  <si>
    <t>1983 Thompson Steamer</t>
  </si>
  <si>
    <t>1996 John Deer Riding Mower</t>
  </si>
  <si>
    <t>1998 ExMark Turf Tracer</t>
  </si>
  <si>
    <t xml:space="preserve">2000 New Holland Riding </t>
  </si>
  <si>
    <t>1991 Olympia Ice Resurfacer</t>
  </si>
  <si>
    <t>2011 HP Photo-Copier</t>
  </si>
  <si>
    <t>Construction Equipment</t>
  </si>
  <si>
    <t>Champion Grader -D600-1974</t>
  </si>
  <si>
    <t>Backhoe</t>
  </si>
  <si>
    <t>Crafco Melter</t>
  </si>
  <si>
    <t>Crafco Heated 18ft. Hose</t>
  </si>
  <si>
    <t>Steamer- Robertson</t>
  </si>
  <si>
    <t>Fire Equip</t>
  </si>
  <si>
    <t>Truck - 1997 F 750 Fire Truck-40%</t>
  </si>
  <si>
    <t>Truck - 1999 Ford LTL 9000 Tr.-40%</t>
  </si>
  <si>
    <t>Tr. - 2000  1FDKE30M5LHB39606-40%</t>
  </si>
  <si>
    <t>2009 JG Grader</t>
  </si>
  <si>
    <t>TOWN OF SAMPLEFORD</t>
  </si>
  <si>
    <t>Office - Diamond Financial Accounting Software</t>
  </si>
  <si>
    <t>Utility - Diamond Financial Accounting Software</t>
  </si>
  <si>
    <t>Office - Tape Backup System</t>
  </si>
  <si>
    <t>Office - Digital Mapping Files</t>
  </si>
  <si>
    <t>Office - Healy sound system</t>
  </si>
  <si>
    <t>FD - Infocus Projector</t>
  </si>
  <si>
    <t>Office - Laptop ETLAX09023805021D630</t>
  </si>
  <si>
    <t>Office - MapInfo</t>
  </si>
  <si>
    <t>Arena - Phase 1 Billing</t>
  </si>
  <si>
    <t>Arena - Phase 2 Billing</t>
  </si>
  <si>
    <t>Arena - Phase 3 Billing</t>
  </si>
  <si>
    <t>Arena - Phase 4 Billing</t>
  </si>
  <si>
    <t>Arena - Site Preparation</t>
  </si>
  <si>
    <t>Arena - Legal Costs</t>
  </si>
  <si>
    <t>Arena - Design Plans</t>
  </si>
  <si>
    <t>Alexander Ave-Kellett to Mtn</t>
  </si>
  <si>
    <t>Alexander Ave- Mtn to Cavers</t>
  </si>
  <si>
    <t>Alexander Ave- Cavers to Broadway</t>
  </si>
  <si>
    <t>Finlay Ave to Recycle Yard</t>
  </si>
  <si>
    <t>Finlay Ave-Kellett to Mountain</t>
  </si>
  <si>
    <t>Finlay Av-Mtn to Cavers</t>
  </si>
  <si>
    <t>Finlay Av-Cavers to Broadway</t>
  </si>
  <si>
    <t>Finlay Av-Broadway to Lovett</t>
  </si>
  <si>
    <t>Finlay Av- Lovett to Lake</t>
  </si>
  <si>
    <t>Finlay Av-Lake to Boundary Rd</t>
  </si>
  <si>
    <t>S Railway- Dike to Malyska Dr</t>
  </si>
  <si>
    <t>S Railway- Malyska Dr to Kellet</t>
  </si>
  <si>
    <t>S Railway-Kellett to Mtn</t>
  </si>
  <si>
    <t xml:space="preserve">S Railway- Mtn to Cavers </t>
  </si>
  <si>
    <t>S Railway-Cavers to Broadway</t>
  </si>
  <si>
    <t>S Railway- Broadway to Lovett-F.M.</t>
  </si>
  <si>
    <t>S Railway-  Lovett to Lake</t>
  </si>
  <si>
    <t>S Railway Lake to Boundary Rd</t>
  </si>
  <si>
    <t>Morton Ave-Mather to Patterson</t>
  </si>
  <si>
    <t>Morton Ave-Patterson to Kellett</t>
  </si>
  <si>
    <t>Morton Ave-Kellett to Mtn</t>
  </si>
  <si>
    <t>Morton Ave-Mtn to Cavers</t>
  </si>
  <si>
    <t>Morton Ave-Cavers to Broadway</t>
  </si>
  <si>
    <t>Morton Ave-Broadway to Lovett</t>
  </si>
  <si>
    <t>Morton Ave-Lovett to Lake</t>
  </si>
  <si>
    <t>Morton Ave-Lake to Dudley</t>
  </si>
  <si>
    <t>Morton Ave-Dudley to Dujardin</t>
  </si>
  <si>
    <t>Morton Ave-Dujardin to Boundary Rd</t>
  </si>
  <si>
    <t>Stuart Ave-Kellett to Mtn</t>
  </si>
  <si>
    <t>Stuart Ave-Mtn to Cavers</t>
  </si>
  <si>
    <t>Stuart Ave-Cavers to Broadway</t>
  </si>
  <si>
    <t>Stuart Ave-Broadway to Lovett</t>
  </si>
  <si>
    <t>Stuart Ave-Lovett to Lake</t>
  </si>
  <si>
    <t>Stuart Ave-Lake to Dudley</t>
  </si>
  <si>
    <t>Stuart Ave-Dudley to Dujardin</t>
  </si>
  <si>
    <t>N Railway-Backlane Kellett to Mtn-Gvl</t>
  </si>
  <si>
    <t>N Railway Backlane-Mtn to Cavers-Gvl</t>
  </si>
  <si>
    <t>N Rlway Backlane-Cavers to Broadway-Gvl</t>
  </si>
  <si>
    <t>N Rlway Backlane- Broadway to Lovett-Gvl</t>
  </si>
  <si>
    <t>N Railway Backlane-Lovett to Lake-Gvl</t>
  </si>
  <si>
    <t>Clelland Cresc-Gvl</t>
  </si>
  <si>
    <t>S Railway- Backlane Mtn to Cavers- Gvl</t>
  </si>
  <si>
    <t>S Railway-Backlane Cavers to Broadwy-Gvl</t>
  </si>
  <si>
    <t>S Railway- Backlane Broadwy to Lovett-Gvl</t>
  </si>
  <si>
    <t>S Railway-  Backlane Lovett to Lake-Gvl</t>
  </si>
  <si>
    <t>Streetlights - 100W Exclusive - 8</t>
  </si>
  <si>
    <t>Streetlights - 100W Shared - 60</t>
  </si>
  <si>
    <t>Streetlights - 150W Exclusive - 1</t>
  </si>
  <si>
    <t>Streetlights - 150W Shared - 9</t>
  </si>
  <si>
    <t>111580 - Pumpstand site</t>
  </si>
  <si>
    <t>145150 - Lagoon site (portion acquired 2004)</t>
  </si>
  <si>
    <t>145150 - Lagoon</t>
  </si>
  <si>
    <t>145150 - Lagoon expansion</t>
  </si>
  <si>
    <t>Water Treatment Plant</t>
  </si>
  <si>
    <t>Amie Street subdivision</t>
  </si>
  <si>
    <t>Paul Cove subdivision</t>
  </si>
  <si>
    <t>LID #1</t>
  </si>
  <si>
    <t>LID #2</t>
  </si>
  <si>
    <t>Flygt Pump - 20hp-#1 LS</t>
  </si>
  <si>
    <t>Flygt Pump- 20hp - #1 LS</t>
  </si>
  <si>
    <t>Flygt-10 hp</t>
  </si>
  <si>
    <t>Flygt-20 hp</t>
  </si>
  <si>
    <t>Electronic water meter readers</t>
  </si>
  <si>
    <t>Sewer Snakes x 3</t>
  </si>
  <si>
    <t>Spare dosage pumps/parts</t>
  </si>
  <si>
    <t>Desludge pump</t>
  </si>
  <si>
    <t>Lime pump</t>
  </si>
  <si>
    <t>Cub C-160H garden tractor</t>
  </si>
  <si>
    <t>36 Fire Hydrants @$7700</t>
  </si>
  <si>
    <t>METERS</t>
  </si>
  <si>
    <t>1" Meters</t>
  </si>
  <si>
    <t>1.5" Meters</t>
  </si>
  <si>
    <t>2" Meters</t>
  </si>
  <si>
    <t>3/4" Meters</t>
  </si>
  <si>
    <t>5/8" Meters</t>
  </si>
  <si>
    <t>l</t>
  </si>
  <si>
    <t>Should agree to 2010 Summary</t>
  </si>
  <si>
    <t>Office Lot -Lot 58 Plan 1128</t>
  </si>
  <si>
    <t>Old Cemetery - NW 9-25-14W</t>
  </si>
  <si>
    <t>Town share, regional water line</t>
  </si>
  <si>
    <t>December 31, 2010 &amp; 2011</t>
  </si>
  <si>
    <r>
      <t xml:space="preserve">The cells that are not shaded contain formulas.  </t>
    </r>
    <r>
      <rPr>
        <b/>
        <sz val="10"/>
        <rFont val="Arial"/>
        <family val="2"/>
      </rPr>
      <t>You should not overwrite the formulas</t>
    </r>
    <r>
      <rPr>
        <sz val="10"/>
        <rFont val="Arial"/>
        <family val="0"/>
      </rPr>
      <t>.  Oversritng the formulas could lead to improper calculations and the schedule being out of balance</t>
    </r>
  </si>
  <si>
    <t xml:space="preserve">Before you begin copying the TCA entries from your 2009 schedule please ensure that you save a copy of your final 2009 TCA Continuity Schedule. </t>
  </si>
  <si>
    <t xml:space="preserve">You do not need to reinput your TCA entries again in 2010 - 2011 schedule.  For depreciable asset classes simply copy columns "A" to "F" in your 2009 schedule and paste the information in the same columns in the 2010 - 2011 schedule.  For non-depreciable asset classes like land &amp; AUC you simply copy columns "A" to "D".   </t>
  </si>
  <si>
    <t xml:space="preserve">After copying all your entries into the 2010 - 2011 TCA Continuity Schedule you have to ensure that your 2009 balances on the December 31, 2010 SUM agree to your final 2009 balances on the 2009 version of the schedule. </t>
  </si>
  <si>
    <t>To adjust the total simply adjust the accumulated amortization for the asset with the largest net book value at December 31, 2009.  For an example of thes adjustments see the worksheets for depreciable classes for the Town of Sampleford 2010 - 2011 TCA Continuity Schedule.  The adjusted cells are shaded in yellow.</t>
  </si>
  <si>
    <t xml:space="preserve">This edition of the TCA Continuity Schedule is designed to be used by municipalities that used the 2009 schedule and do not intend to purchase and add a capital asset module to their accounting software during 2010.  </t>
  </si>
  <si>
    <r>
      <t xml:space="preserve">Your accumulated amortization and NBV of your classes at December 31, 2009 will be out slightly from your previous TCA continuity schedule.  You will need to adjust the </t>
    </r>
    <r>
      <rPr>
        <b/>
        <sz val="10"/>
        <rFont val="Arial"/>
        <family val="2"/>
      </rPr>
      <t>total</t>
    </r>
    <r>
      <rPr>
        <sz val="10"/>
        <rFont val="Arial"/>
        <family val="0"/>
      </rPr>
      <t xml:space="preserve"> accumulated amortization on the 2010 - 2011 schedule so it matches your final accumulated amortization on your 2009 schedule.  The difference to be adjusted will depend on how large the numbers in the asset class are.  Smaller balances will require very small adjustments.  Larger balances could require adjustments up to $100.  </t>
    </r>
  </si>
  <si>
    <t>The Tangible Capital Asset (TCA) Continuity Schedule is designed to facilitate the preparation of municipal financial statements at December 31, 2010 and 2011.  The schedule calculates the cost, accumulated amortization, and net book value (NBV) for each TCA class at December 31, 2009, 2010 and 2011.  The schedule also calculates the amortization for the years ended December 31, 2010 and 2011.  The balances are carried forward to the Summary Schedule.  The Summary balances can be used to prepare the TCA note or schedule in the financial statements.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</si>
</sst>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mmm\-yy;@"/>
    <numFmt numFmtId="174" formatCode="[$-409]mmmm\ d\,\ yyyy;@"/>
    <numFmt numFmtId="175" formatCode="[$-409]mmmm\-yy;@"/>
    <numFmt numFmtId="176" formatCode="[$-409]d\-mmm;@"/>
    <numFmt numFmtId="177" formatCode="[$-409]dd\-mmm\-yy;@"/>
    <numFmt numFmtId="178" formatCode="[$-409]d\-mmm\-yy;@"/>
    <numFmt numFmtId="179" formatCode="mm/dd/yy;@"/>
    <numFmt numFmtId="180" formatCode="_-* #,##0_-;\-* #,##0_-;_-* &quot;-&quot;??_-;_-@_-"/>
    <numFmt numFmtId="181" formatCode="_(* #,##0_);_(* \(#,##0\);_(* &quot;-&quot;??_);_(@_)"/>
    <numFmt numFmtId="182" formatCode="_-&quot;$&quot;* #,##0_-;\-&quot;$&quot;* #,##0_-;_-&quot;$&quot;* &quot;-&quot;??_-;_-@_-"/>
    <numFmt numFmtId="183" formatCode="&quot;$&quot;#,##0.00"/>
    <numFmt numFmtId="184" formatCode="[$-409]d/mmm/yy;@"/>
  </numFmts>
  <fonts count="28">
    <font>
      <sz val="10"/>
      <name val="Arial"/>
      <family val="0"/>
    </font>
    <font>
      <sz val="12"/>
      <color indexed="10"/>
      <name val="Arial Narrow"/>
      <family val="2"/>
    </font>
    <font>
      <sz val="10"/>
      <name val="Arial Narrow"/>
      <family val="2"/>
    </font>
    <font>
      <b/>
      <i/>
      <sz val="10"/>
      <color indexed="10"/>
      <name val="Arial Narrow"/>
      <family val="2"/>
    </font>
    <font>
      <b/>
      <sz val="12"/>
      <name val="Arial Narrow"/>
      <family val="2"/>
    </font>
    <font>
      <b/>
      <sz val="10"/>
      <name val="Arial Narrow"/>
      <family val="2"/>
    </font>
    <font>
      <b/>
      <sz val="9"/>
      <name val="Arial Narrow"/>
      <family val="2"/>
    </font>
    <font>
      <sz val="9"/>
      <name val="Arial Narrow"/>
      <family val="2"/>
    </font>
    <font>
      <sz val="8.5"/>
      <name val="Arial Narrow"/>
      <family val="2"/>
    </font>
    <font>
      <sz val="8"/>
      <name val="Arial Narrow"/>
      <family val="2"/>
    </font>
    <font>
      <b/>
      <sz val="8.5"/>
      <name val="Arial Narrow"/>
      <family val="2"/>
    </font>
    <font>
      <sz val="10"/>
      <color indexed="10"/>
      <name val="Arial Narrow"/>
      <family val="2"/>
    </font>
    <font>
      <b/>
      <i/>
      <sz val="10"/>
      <name val="Arial Narrow"/>
      <family val="2"/>
    </font>
    <font>
      <sz val="8"/>
      <name val="Arial"/>
      <family val="0"/>
    </font>
    <font>
      <u val="single"/>
      <sz val="10"/>
      <color indexed="12"/>
      <name val="Arial"/>
      <family val="0"/>
    </font>
    <font>
      <u val="single"/>
      <sz val="10"/>
      <color indexed="36"/>
      <name val="Arial"/>
      <family val="0"/>
    </font>
    <font>
      <b/>
      <sz val="14"/>
      <name val="Arial Narrow"/>
      <family val="2"/>
    </font>
    <font>
      <sz val="14"/>
      <name val="Arial Narrow"/>
      <family val="2"/>
    </font>
    <font>
      <b/>
      <i/>
      <sz val="14"/>
      <color indexed="10"/>
      <name val="Arial Narrow"/>
      <family val="2"/>
    </font>
    <font>
      <b/>
      <i/>
      <sz val="12"/>
      <color indexed="10"/>
      <name val="Arial Narrow"/>
      <family val="2"/>
    </font>
    <font>
      <sz val="9"/>
      <color indexed="10"/>
      <name val="Arial Narrow"/>
      <family val="2"/>
    </font>
    <font>
      <b/>
      <sz val="9"/>
      <color indexed="10"/>
      <name val="Arial Narrow"/>
      <family val="2"/>
    </font>
    <font>
      <b/>
      <sz val="14"/>
      <name val="Arial"/>
      <family val="2"/>
    </font>
    <font>
      <sz val="10"/>
      <color indexed="10"/>
      <name val="Arial"/>
      <family val="0"/>
    </font>
    <font>
      <b/>
      <sz val="10"/>
      <color indexed="10"/>
      <name val="Arial"/>
      <family val="2"/>
    </font>
    <font>
      <b/>
      <sz val="12"/>
      <color indexed="10"/>
      <name val="Symbol"/>
      <family val="1"/>
    </font>
    <font>
      <b/>
      <sz val="10"/>
      <color indexed="10"/>
      <name val="Arial Narrow"/>
      <family val="2"/>
    </font>
    <font>
      <b/>
      <sz val="10"/>
      <name val="Arial"/>
      <family val="2"/>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3">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color indexed="63"/>
      </left>
      <right style="thin"/>
      <top style="medium"/>
      <bottom>
        <color indexed="63"/>
      </bottom>
    </border>
    <border>
      <left>
        <color indexed="63"/>
      </left>
      <right style="thin"/>
      <top>
        <color indexed="63"/>
      </top>
      <bottom style="mediu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style="double"/>
    </border>
    <border>
      <left>
        <color indexed="63"/>
      </left>
      <right>
        <color indexed="63"/>
      </right>
      <top style="medium"/>
      <bottom>
        <color indexed="63"/>
      </bottom>
    </border>
    <border>
      <left style="thin"/>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203">
    <xf numFmtId="0" fontId="0" fillId="0" borderId="0" xfId="0" applyAlignment="1">
      <alignment/>
    </xf>
    <xf numFmtId="0" fontId="1" fillId="0" borderId="0" xfId="0" applyFont="1" applyFill="1" applyAlignment="1">
      <alignment vertical="top" wrapText="1"/>
    </xf>
    <xf numFmtId="41" fontId="2" fillId="0" borderId="0" xfId="0" applyNumberFormat="1" applyFont="1" applyFill="1" applyAlignment="1">
      <alignment/>
    </xf>
    <xf numFmtId="0" fontId="2" fillId="0" borderId="0" xfId="0" applyFont="1" applyFill="1" applyAlignment="1">
      <alignment/>
    </xf>
    <xf numFmtId="41" fontId="2" fillId="0" borderId="0" xfId="0" applyNumberFormat="1" applyFont="1" applyAlignment="1">
      <alignment/>
    </xf>
    <xf numFmtId="41" fontId="2" fillId="0" borderId="0" xfId="0" applyNumberFormat="1" applyFont="1" applyBorder="1" applyAlignment="1">
      <alignment/>
    </xf>
    <xf numFmtId="0" fontId="2" fillId="0" borderId="0" xfId="0" applyFont="1" applyAlignment="1">
      <alignment/>
    </xf>
    <xf numFmtId="41" fontId="2" fillId="0" borderId="0" xfId="0" applyNumberFormat="1" applyFont="1" applyFill="1" applyBorder="1" applyAlignment="1">
      <alignment/>
    </xf>
    <xf numFmtId="0" fontId="2" fillId="0" borderId="0" xfId="0" applyFont="1" applyFill="1" applyAlignment="1">
      <alignment wrapText="1"/>
    </xf>
    <xf numFmtId="0" fontId="5" fillId="0" borderId="0" xfId="0" applyFont="1" applyAlignment="1">
      <alignment horizontal="center"/>
    </xf>
    <xf numFmtId="0" fontId="6" fillId="0" borderId="0" xfId="0" applyFont="1" applyAlignment="1">
      <alignment horizontal="center"/>
    </xf>
    <xf numFmtId="41" fontId="6" fillId="0" borderId="0" xfId="0" applyNumberFormat="1" applyFont="1" applyAlignment="1">
      <alignment horizontal="center"/>
    </xf>
    <xf numFmtId="41" fontId="6" fillId="0" borderId="0" xfId="0" applyNumberFormat="1" applyFont="1" applyAlignment="1">
      <alignment horizontal="center" wrapText="1"/>
    </xf>
    <xf numFmtId="0" fontId="6" fillId="0" borderId="0" xfId="0" applyFont="1" applyBorder="1" applyAlignment="1">
      <alignment horizontal="center"/>
    </xf>
    <xf numFmtId="41" fontId="6" fillId="0" borderId="0" xfId="0" applyNumberFormat="1" applyFont="1" applyBorder="1" applyAlignment="1">
      <alignment horizontal="center"/>
    </xf>
    <xf numFmtId="0" fontId="7" fillId="0" borderId="0" xfId="0" applyFont="1" applyAlignment="1">
      <alignment/>
    </xf>
    <xf numFmtId="41" fontId="5" fillId="0" borderId="0" xfId="0" applyNumberFormat="1" applyFont="1" applyAlignment="1">
      <alignment horizontal="center"/>
    </xf>
    <xf numFmtId="0" fontId="7" fillId="0" borderId="0" xfId="0" applyFont="1" applyBorder="1" applyAlignment="1">
      <alignment wrapText="1"/>
    </xf>
    <xf numFmtId="41" fontId="6" fillId="0" borderId="0" xfId="0" applyNumberFormat="1" applyFont="1" applyAlignment="1" quotePrefix="1">
      <alignment horizontal="center"/>
    </xf>
    <xf numFmtId="0" fontId="6" fillId="0" borderId="0" xfId="0" applyNumberFormat="1" applyFont="1" applyAlignment="1" quotePrefix="1">
      <alignment horizontal="center"/>
    </xf>
    <xf numFmtId="0" fontId="6" fillId="0" borderId="0" xfId="0" applyFont="1" applyAlignment="1" applyProtection="1">
      <alignment horizontal="left"/>
      <protection/>
    </xf>
    <xf numFmtId="41" fontId="7" fillId="0" borderId="0" xfId="0" applyNumberFormat="1" applyFont="1" applyAlignment="1">
      <alignment/>
    </xf>
    <xf numFmtId="41" fontId="7" fillId="0" borderId="0" xfId="0" applyNumberFormat="1" applyFont="1" applyAlignment="1" applyProtection="1" quotePrefix="1">
      <alignment horizontal="left"/>
      <protection/>
    </xf>
    <xf numFmtId="41" fontId="7" fillId="0" borderId="0" xfId="0" applyNumberFormat="1" applyFont="1" applyAlignment="1" quotePrefix="1">
      <alignment horizontal="left"/>
    </xf>
    <xf numFmtId="41" fontId="7" fillId="0" borderId="0" xfId="0" applyNumberFormat="1" applyFont="1" applyBorder="1" applyAlignment="1">
      <alignment/>
    </xf>
    <xf numFmtId="41" fontId="7" fillId="0" borderId="0" xfId="0" applyNumberFormat="1" applyFont="1" applyFill="1" applyAlignment="1">
      <alignment/>
    </xf>
    <xf numFmtId="41" fontId="7" fillId="0" borderId="0" xfId="0" applyNumberFormat="1" applyFont="1" applyFill="1" applyBorder="1" applyAlignment="1">
      <alignment/>
    </xf>
    <xf numFmtId="0" fontId="7" fillId="0" borderId="0" xfId="0" applyFont="1" applyAlignment="1" applyProtection="1">
      <alignment horizontal="left"/>
      <protection/>
    </xf>
    <xf numFmtId="0" fontId="7" fillId="0" borderId="0" xfId="0" applyFont="1" applyAlignment="1" applyProtection="1">
      <alignment horizontal="left" indent="1"/>
      <protection/>
    </xf>
    <xf numFmtId="41" fontId="7" fillId="0" borderId="1" xfId="0" applyNumberFormat="1" applyFont="1" applyBorder="1" applyAlignment="1">
      <alignment/>
    </xf>
    <xf numFmtId="0" fontId="7" fillId="0" borderId="0" xfId="0" applyFont="1" applyBorder="1" applyAlignment="1" applyProtection="1">
      <alignment horizontal="left" wrapText="1" indent="1"/>
      <protection/>
    </xf>
    <xf numFmtId="41" fontId="7" fillId="0" borderId="0" xfId="0" applyNumberFormat="1" applyFont="1" applyBorder="1" applyAlignment="1" applyProtection="1" quotePrefix="1">
      <alignment horizontal="left"/>
      <protection/>
    </xf>
    <xf numFmtId="41" fontId="7" fillId="0" borderId="0" xfId="0" applyNumberFormat="1" applyFont="1" applyBorder="1" applyAlignment="1" quotePrefix="1">
      <alignment horizontal="left"/>
    </xf>
    <xf numFmtId="0" fontId="7" fillId="0" borderId="0" xfId="0" applyFont="1" applyAlignment="1" applyProtection="1" quotePrefix="1">
      <alignment horizontal="left"/>
      <protection/>
    </xf>
    <xf numFmtId="0" fontId="7" fillId="0" borderId="0" xfId="0" applyFont="1" applyBorder="1" applyAlignment="1" applyProtection="1">
      <alignment horizontal="left" indent="1"/>
      <protection/>
    </xf>
    <xf numFmtId="0" fontId="7" fillId="0" borderId="0" xfId="0" applyFont="1" applyBorder="1" applyAlignment="1">
      <alignment/>
    </xf>
    <xf numFmtId="0" fontId="7" fillId="0" borderId="0" xfId="0" applyFont="1" applyAlignment="1" applyProtection="1">
      <alignment/>
      <protection/>
    </xf>
    <xf numFmtId="41" fontId="7" fillId="0" borderId="2" xfId="0" applyNumberFormat="1" applyFont="1" applyBorder="1" applyAlignment="1">
      <alignment/>
    </xf>
    <xf numFmtId="0" fontId="8" fillId="0" borderId="0" xfId="0" applyFont="1" applyAlignment="1" applyProtection="1" quotePrefix="1">
      <alignment horizontal="left"/>
      <protection/>
    </xf>
    <xf numFmtId="41" fontId="8" fillId="0" borderId="0" xfId="0" applyNumberFormat="1" applyFont="1" applyAlignment="1">
      <alignment/>
    </xf>
    <xf numFmtId="41" fontId="8" fillId="0" borderId="0" xfId="0" applyNumberFormat="1" applyFont="1" applyAlignment="1" quotePrefix="1">
      <alignment horizontal="left"/>
    </xf>
    <xf numFmtId="41" fontId="8" fillId="0" borderId="0" xfId="0" applyNumberFormat="1" applyFont="1" applyBorder="1" applyAlignment="1">
      <alignment/>
    </xf>
    <xf numFmtId="0" fontId="8" fillId="0" borderId="0" xfId="0" applyFont="1" applyAlignment="1">
      <alignment/>
    </xf>
    <xf numFmtId="0" fontId="9" fillId="0" borderId="0" xfId="0" applyFont="1" applyAlignment="1">
      <alignment/>
    </xf>
    <xf numFmtId="41" fontId="8" fillId="0" borderId="0" xfId="0" applyNumberFormat="1" applyFont="1" applyFill="1" applyAlignment="1">
      <alignment/>
    </xf>
    <xf numFmtId="41" fontId="8" fillId="0" borderId="0" xfId="0" applyNumberFormat="1" applyFont="1" applyFill="1" applyBorder="1" applyAlignment="1">
      <alignment/>
    </xf>
    <xf numFmtId="0" fontId="8" fillId="0" borderId="0" xfId="0" applyFont="1" applyBorder="1" applyAlignment="1">
      <alignment/>
    </xf>
    <xf numFmtId="41" fontId="8" fillId="0" borderId="0" xfId="0" applyNumberFormat="1" applyFont="1" applyBorder="1" applyAlignment="1" quotePrefix="1">
      <alignment horizontal="left"/>
    </xf>
    <xf numFmtId="42" fontId="8" fillId="0" borderId="0" xfId="0" applyNumberFormat="1" applyFont="1" applyBorder="1" applyAlignment="1">
      <alignment/>
    </xf>
    <xf numFmtId="0" fontId="8" fillId="0" borderId="0" xfId="0" applyFont="1" applyBorder="1" applyAlignment="1" applyProtection="1" quotePrefix="1">
      <alignment horizontal="left"/>
      <protection/>
    </xf>
    <xf numFmtId="42" fontId="10" fillId="0" borderId="0" xfId="0" applyNumberFormat="1" applyFont="1" applyBorder="1" applyAlignment="1">
      <alignment/>
    </xf>
    <xf numFmtId="0" fontId="6" fillId="0" borderId="0" xfId="0" applyFont="1" applyAlignment="1" applyProtection="1" quotePrefix="1">
      <alignment horizontal="left"/>
      <protection/>
    </xf>
    <xf numFmtId="41" fontId="5" fillId="0" borderId="0" xfId="0" applyNumberFormat="1" applyFont="1" applyAlignment="1">
      <alignment horizontal="left" indent="6"/>
    </xf>
    <xf numFmtId="0" fontId="2" fillId="0" borderId="0" xfId="0" applyFont="1" applyBorder="1" applyAlignment="1">
      <alignment/>
    </xf>
    <xf numFmtId="0" fontId="2" fillId="0" borderId="0" xfId="0" applyNumberFormat="1" applyFont="1" applyFill="1" applyBorder="1" applyAlignment="1">
      <alignment/>
    </xf>
    <xf numFmtId="0" fontId="2" fillId="0" borderId="0" xfId="0" applyNumberFormat="1" applyFont="1" applyBorder="1" applyAlignment="1">
      <alignment/>
    </xf>
    <xf numFmtId="0" fontId="5" fillId="0" borderId="0" xfId="0" applyNumberFormat="1" applyFont="1" applyBorder="1" applyAlignment="1">
      <alignment/>
    </xf>
    <xf numFmtId="0" fontId="5" fillId="0" borderId="0" xfId="0" applyNumberFormat="1" applyFont="1" applyBorder="1" applyAlignment="1" quotePrefix="1">
      <alignment/>
    </xf>
    <xf numFmtId="0" fontId="12" fillId="0" borderId="0" xfId="0" applyNumberFormat="1" applyFont="1" applyFill="1" applyBorder="1" applyAlignment="1">
      <alignment/>
    </xf>
    <xf numFmtId="0" fontId="2" fillId="0" borderId="0" xfId="0" applyNumberFormat="1" applyFont="1" applyBorder="1" applyAlignment="1" quotePrefix="1">
      <alignment/>
    </xf>
    <xf numFmtId="0" fontId="5" fillId="0" borderId="0" xfId="0" applyNumberFormat="1" applyFont="1" applyFill="1" applyBorder="1" applyAlignment="1">
      <alignment horizontal="center"/>
    </xf>
    <xf numFmtId="0" fontId="2" fillId="0" borderId="0" xfId="0" applyFont="1" applyBorder="1" applyAlignment="1">
      <alignment horizontal="center"/>
    </xf>
    <xf numFmtId="0" fontId="4" fillId="0" borderId="0" xfId="0" applyNumberFormat="1" applyFont="1" applyFill="1" applyBorder="1" applyAlignment="1">
      <alignment/>
    </xf>
    <xf numFmtId="15" fontId="4" fillId="0" borderId="0" xfId="0" applyNumberFormat="1" applyFont="1" applyFill="1" applyBorder="1" applyAlignment="1" quotePrefix="1">
      <alignment/>
    </xf>
    <xf numFmtId="41" fontId="2" fillId="0" borderId="0" xfId="0" applyNumberFormat="1" applyFont="1" applyBorder="1" applyAlignment="1">
      <alignment/>
    </xf>
    <xf numFmtId="0" fontId="5" fillId="0" borderId="3" xfId="0" applyNumberFormat="1" applyFont="1" applyFill="1" applyBorder="1" applyAlignment="1">
      <alignment horizontal="center"/>
    </xf>
    <xf numFmtId="0" fontId="2" fillId="2" borderId="0" xfId="0" applyNumberFormat="1" applyFont="1" applyFill="1" applyBorder="1" applyAlignment="1">
      <alignment/>
    </xf>
    <xf numFmtId="41" fontId="11" fillId="2" borderId="0" xfId="0" applyNumberFormat="1" applyFont="1" applyFill="1" applyBorder="1" applyAlignment="1">
      <alignment/>
    </xf>
    <xf numFmtId="0" fontId="11" fillId="2" borderId="0" xfId="0" applyNumberFormat="1" applyFont="1" applyFill="1" applyBorder="1" applyAlignment="1">
      <alignment/>
    </xf>
    <xf numFmtId="0" fontId="16" fillId="0" borderId="0" xfId="0" applyNumberFormat="1" applyFont="1" applyFill="1" applyBorder="1" applyAlignment="1">
      <alignment/>
    </xf>
    <xf numFmtId="0" fontId="5" fillId="0" borderId="0" xfId="0" applyNumberFormat="1" applyFont="1" applyFill="1" applyBorder="1" applyAlignment="1">
      <alignment/>
    </xf>
    <xf numFmtId="41" fontId="2" fillId="0" borderId="0" xfId="0" applyNumberFormat="1" applyFont="1" applyFill="1" applyBorder="1" applyAlignment="1">
      <alignment/>
    </xf>
    <xf numFmtId="0" fontId="16" fillId="0" borderId="0" xfId="0" applyNumberFormat="1" applyFont="1" applyFill="1" applyBorder="1" applyAlignment="1" quotePrefix="1">
      <alignment/>
    </xf>
    <xf numFmtId="43" fontId="2" fillId="0" borderId="0" xfId="0" applyNumberFormat="1" applyFont="1" applyBorder="1" applyAlignment="1">
      <alignment/>
    </xf>
    <xf numFmtId="43" fontId="2" fillId="0" borderId="0" xfId="0" applyNumberFormat="1" applyFont="1" applyFill="1" applyBorder="1" applyAlignment="1">
      <alignment/>
    </xf>
    <xf numFmtId="43" fontId="2" fillId="0" borderId="2" xfId="0" applyNumberFormat="1" applyFont="1" applyFill="1" applyBorder="1" applyAlignment="1">
      <alignment/>
    </xf>
    <xf numFmtId="43" fontId="11" fillId="2" borderId="0" xfId="0" applyNumberFormat="1" applyFont="1" applyFill="1" applyBorder="1" applyAlignment="1">
      <alignment/>
    </xf>
    <xf numFmtId="0" fontId="5" fillId="0" borderId="3" xfId="0" applyNumberFormat="1" applyFont="1" applyBorder="1" applyAlignment="1">
      <alignment horizontal="center"/>
    </xf>
    <xf numFmtId="15" fontId="5" fillId="0" borderId="3" xfId="0" applyNumberFormat="1" applyFont="1" applyFill="1" applyBorder="1" applyAlignment="1">
      <alignment horizontal="center"/>
    </xf>
    <xf numFmtId="0" fontId="17" fillId="0" borderId="0" xfId="0" applyNumberFormat="1" applyFont="1" applyFill="1" applyBorder="1" applyAlignment="1">
      <alignment/>
    </xf>
    <xf numFmtId="0" fontId="17" fillId="0" borderId="0" xfId="0" applyNumberFormat="1" applyFont="1" applyBorder="1" applyAlignment="1">
      <alignment/>
    </xf>
    <xf numFmtId="0" fontId="17" fillId="0" borderId="0" xfId="0" applyFont="1" applyBorder="1" applyAlignment="1">
      <alignment/>
    </xf>
    <xf numFmtId="0" fontId="16" fillId="0" borderId="0" xfId="0" applyNumberFormat="1" applyFont="1" applyBorder="1" applyAlignment="1">
      <alignment/>
    </xf>
    <xf numFmtId="0" fontId="18" fillId="2" borderId="0" xfId="0" applyNumberFormat="1" applyFont="1" applyFill="1" applyBorder="1" applyAlignment="1">
      <alignment/>
    </xf>
    <xf numFmtId="0" fontId="16" fillId="2" borderId="0" xfId="0" applyNumberFormat="1" applyFont="1" applyFill="1" applyBorder="1" applyAlignment="1">
      <alignment/>
    </xf>
    <xf numFmtId="43" fontId="2" fillId="0" borderId="3" xfId="0" applyNumberFormat="1" applyFont="1" applyFill="1" applyBorder="1" applyAlignment="1">
      <alignment/>
    </xf>
    <xf numFmtId="0" fontId="2" fillId="0" borderId="3" xfId="0" applyNumberFormat="1" applyFont="1" applyFill="1" applyBorder="1" applyAlignment="1">
      <alignment/>
    </xf>
    <xf numFmtId="43" fontId="2" fillId="0" borderId="1" xfId="0" applyNumberFormat="1" applyFont="1" applyFill="1" applyBorder="1" applyAlignment="1">
      <alignment/>
    </xf>
    <xf numFmtId="0" fontId="2" fillId="0" borderId="4" xfId="0" applyNumberFormat="1" applyFont="1" applyFill="1" applyBorder="1" applyAlignment="1">
      <alignment/>
    </xf>
    <xf numFmtId="0" fontId="5" fillId="0" borderId="5" xfId="0" applyNumberFormat="1" applyFont="1" applyFill="1" applyBorder="1" applyAlignment="1">
      <alignment horizontal="center"/>
    </xf>
    <xf numFmtId="15" fontId="5" fillId="0" borderId="5" xfId="0" applyNumberFormat="1" applyFont="1" applyFill="1" applyBorder="1" applyAlignment="1">
      <alignment horizontal="center"/>
    </xf>
    <xf numFmtId="0" fontId="2" fillId="0" borderId="6" xfId="0" applyNumberFormat="1" applyFont="1" applyFill="1" applyBorder="1" applyAlignment="1">
      <alignment/>
    </xf>
    <xf numFmtId="43" fontId="11" fillId="0" borderId="6" xfId="0" applyNumberFormat="1" applyFont="1" applyFill="1" applyBorder="1" applyAlignment="1">
      <alignment/>
    </xf>
    <xf numFmtId="15" fontId="11" fillId="2" borderId="0" xfId="0" applyNumberFormat="1" applyFont="1" applyFill="1" applyBorder="1" applyAlignment="1">
      <alignment horizontal="center"/>
    </xf>
    <xf numFmtId="0" fontId="11" fillId="2" borderId="0" xfId="0" applyNumberFormat="1" applyFont="1" applyFill="1" applyBorder="1" applyAlignment="1" applyProtection="1">
      <alignment/>
      <protection/>
    </xf>
    <xf numFmtId="0" fontId="11" fillId="2" borderId="0" xfId="0" applyNumberFormat="1" applyFont="1" applyFill="1" applyBorder="1" applyAlignment="1" applyProtection="1" quotePrefix="1">
      <alignment/>
      <protection/>
    </xf>
    <xf numFmtId="43" fontId="2" fillId="0" borderId="6" xfId="0" applyNumberFormat="1" applyFont="1" applyFill="1" applyBorder="1" applyAlignment="1">
      <alignment/>
    </xf>
    <xf numFmtId="43" fontId="2" fillId="0" borderId="7" xfId="0" applyNumberFormat="1" applyFont="1" applyFill="1" applyBorder="1" applyAlignment="1">
      <alignment/>
    </xf>
    <xf numFmtId="43" fontId="2" fillId="0" borderId="8" xfId="0" applyNumberFormat="1" applyFont="1" applyFill="1" applyBorder="1" applyAlignment="1">
      <alignment/>
    </xf>
    <xf numFmtId="43" fontId="2" fillId="0" borderId="9" xfId="0" applyNumberFormat="1" applyFont="1" applyFill="1" applyBorder="1" applyAlignment="1">
      <alignment/>
    </xf>
    <xf numFmtId="0" fontId="5" fillId="0" borderId="10" xfId="0" applyNumberFormat="1" applyFont="1" applyFill="1" applyBorder="1" applyAlignment="1">
      <alignment horizontal="centerContinuous"/>
    </xf>
    <xf numFmtId="15" fontId="5" fillId="0" borderId="10" xfId="0" applyNumberFormat="1" applyFont="1" applyFill="1" applyBorder="1" applyAlignment="1">
      <alignment horizontal="centerContinuous"/>
    </xf>
    <xf numFmtId="0" fontId="5" fillId="0" borderId="4" xfId="0" applyNumberFormat="1" applyFont="1" applyFill="1" applyBorder="1" applyAlignment="1">
      <alignment horizontal="centerContinuous"/>
    </xf>
    <xf numFmtId="174" fontId="5" fillId="0" borderId="11" xfId="0" applyNumberFormat="1" applyFont="1" applyFill="1" applyBorder="1" applyAlignment="1" quotePrefix="1">
      <alignment horizontal="centerContinuous"/>
    </xf>
    <xf numFmtId="174" fontId="5" fillId="0" borderId="11" xfId="0" applyNumberFormat="1" applyFont="1" applyFill="1" applyBorder="1" applyAlignment="1">
      <alignment horizontal="centerContinuous"/>
    </xf>
    <xf numFmtId="0" fontId="5" fillId="0" borderId="12" xfId="0" applyNumberFormat="1" applyFont="1" applyBorder="1" applyAlignment="1">
      <alignment/>
    </xf>
    <xf numFmtId="0" fontId="5" fillId="0" borderId="10" xfId="0" applyNumberFormat="1" applyFont="1" applyFill="1" applyBorder="1" applyAlignment="1">
      <alignment horizontal="center"/>
    </xf>
    <xf numFmtId="0" fontId="5" fillId="0" borderId="10" xfId="0" applyNumberFormat="1" applyFont="1" applyBorder="1" applyAlignment="1">
      <alignment horizontal="center"/>
    </xf>
    <xf numFmtId="0" fontId="5" fillId="0" borderId="4" xfId="0" applyNumberFormat="1" applyFont="1" applyFill="1" applyBorder="1" applyAlignment="1">
      <alignment horizontal="center"/>
    </xf>
    <xf numFmtId="0" fontId="2" fillId="0" borderId="13" xfId="0" applyNumberFormat="1" applyFont="1" applyBorder="1" applyAlignment="1">
      <alignment/>
    </xf>
    <xf numFmtId="0" fontId="11" fillId="2" borderId="13" xfId="0" applyNumberFormat="1" applyFont="1" applyFill="1" applyBorder="1" applyAlignment="1">
      <alignment/>
    </xf>
    <xf numFmtId="0" fontId="11" fillId="2" borderId="13" xfId="0" applyNumberFormat="1" applyFont="1" applyFill="1" applyBorder="1" applyAlignment="1" applyProtection="1">
      <alignment/>
      <protection/>
    </xf>
    <xf numFmtId="0" fontId="11" fillId="2" borderId="13" xfId="0" applyNumberFormat="1" applyFont="1" applyFill="1" applyBorder="1" applyAlignment="1" applyProtection="1" quotePrefix="1">
      <alignment/>
      <protection/>
    </xf>
    <xf numFmtId="0" fontId="5" fillId="0" borderId="13" xfId="0" applyNumberFormat="1" applyFont="1" applyBorder="1" applyAlignment="1">
      <alignment/>
    </xf>
    <xf numFmtId="0" fontId="2" fillId="0" borderId="3" xfId="0" applyNumberFormat="1" applyFont="1" applyBorder="1" applyAlignment="1">
      <alignment/>
    </xf>
    <xf numFmtId="41" fontId="2" fillId="0" borderId="3" xfId="0" applyNumberFormat="1" applyFont="1" applyBorder="1" applyAlignment="1">
      <alignment/>
    </xf>
    <xf numFmtId="43" fontId="2" fillId="0" borderId="3" xfId="0" applyNumberFormat="1" applyFont="1" applyBorder="1" applyAlignment="1">
      <alignment/>
    </xf>
    <xf numFmtId="0" fontId="2" fillId="0" borderId="14" xfId="0" applyNumberFormat="1" applyFont="1" applyBorder="1" applyAlignment="1">
      <alignment/>
    </xf>
    <xf numFmtId="0" fontId="5" fillId="0" borderId="15" xfId="0" applyNumberFormat="1" applyFont="1" applyFill="1" applyBorder="1" applyAlignment="1">
      <alignment horizontal="centerContinuous"/>
    </xf>
    <xf numFmtId="0" fontId="5" fillId="0" borderId="16" xfId="0" applyNumberFormat="1" applyFont="1" applyFill="1" applyBorder="1" applyAlignment="1">
      <alignment horizontal="center"/>
    </xf>
    <xf numFmtId="0" fontId="2" fillId="0" borderId="17" xfId="0" applyNumberFormat="1" applyFont="1" applyFill="1" applyBorder="1" applyAlignment="1">
      <alignment/>
    </xf>
    <xf numFmtId="43" fontId="2" fillId="0" borderId="17" xfId="0" applyNumberFormat="1" applyFont="1" applyFill="1" applyBorder="1" applyAlignment="1">
      <alignment/>
    </xf>
    <xf numFmtId="43" fontId="2" fillId="0" borderId="18" xfId="0" applyNumberFormat="1" applyFont="1" applyFill="1" applyBorder="1" applyAlignment="1">
      <alignment/>
    </xf>
    <xf numFmtId="43" fontId="2" fillId="0" borderId="19" xfId="0" applyNumberFormat="1" applyFont="1" applyFill="1" applyBorder="1" applyAlignment="1">
      <alignment/>
    </xf>
    <xf numFmtId="0" fontId="2" fillId="0" borderId="16" xfId="0" applyNumberFormat="1" applyFont="1" applyFill="1" applyBorder="1" applyAlignment="1">
      <alignment/>
    </xf>
    <xf numFmtId="0" fontId="5" fillId="0" borderId="14" xfId="0" applyNumberFormat="1" applyFont="1" applyBorder="1" applyAlignment="1">
      <alignment horizontal="center"/>
    </xf>
    <xf numFmtId="15" fontId="5" fillId="0" borderId="0" xfId="0" applyNumberFormat="1" applyFont="1" applyFill="1" applyBorder="1" applyAlignment="1">
      <alignment horizontal="center"/>
    </xf>
    <xf numFmtId="0" fontId="5" fillId="0" borderId="0" xfId="0" applyFont="1" applyFill="1" applyBorder="1" applyAlignment="1">
      <alignment horizontal="center"/>
    </xf>
    <xf numFmtId="0" fontId="5" fillId="0" borderId="3" xfId="0" applyFont="1" applyFill="1" applyBorder="1" applyAlignment="1">
      <alignment horizontal="center"/>
    </xf>
    <xf numFmtId="43" fontId="5" fillId="0" borderId="2" xfId="0" applyNumberFormat="1" applyFont="1" applyFill="1" applyBorder="1" applyAlignment="1">
      <alignment/>
    </xf>
    <xf numFmtId="178" fontId="11" fillId="2" borderId="0" xfId="0" applyNumberFormat="1" applyFont="1" applyFill="1" applyBorder="1" applyAlignment="1">
      <alignment horizontal="center"/>
    </xf>
    <xf numFmtId="43" fontId="11" fillId="2" borderId="0" xfId="0" applyNumberFormat="1" applyFont="1" applyFill="1" applyBorder="1" applyAlignment="1" applyProtection="1">
      <alignment/>
      <protection/>
    </xf>
    <xf numFmtId="43" fontId="11" fillId="2" borderId="0" xfId="0" applyNumberFormat="1" applyFont="1" applyFill="1" applyBorder="1" applyAlignment="1" applyProtection="1" quotePrefix="1">
      <alignment/>
      <protection/>
    </xf>
    <xf numFmtId="0" fontId="3" fillId="2" borderId="0" xfId="0" applyNumberFormat="1" applyFont="1" applyFill="1" applyBorder="1" applyAlignment="1">
      <alignment/>
    </xf>
    <xf numFmtId="41" fontId="6" fillId="0" borderId="1" xfId="0" applyNumberFormat="1" applyFont="1" applyBorder="1" applyAlignment="1">
      <alignment horizontal="center"/>
    </xf>
    <xf numFmtId="0" fontId="19" fillId="2" borderId="0" xfId="0" applyFont="1" applyFill="1" applyAlignment="1">
      <alignment vertical="top" wrapText="1"/>
    </xf>
    <xf numFmtId="41" fontId="20" fillId="2" borderId="1" xfId="0" applyNumberFormat="1" applyFont="1" applyFill="1" applyBorder="1" applyAlignment="1">
      <alignment/>
    </xf>
    <xf numFmtId="41" fontId="20" fillId="2" borderId="0" xfId="0" applyNumberFormat="1" applyFont="1" applyFill="1" applyBorder="1" applyAlignment="1">
      <alignment/>
    </xf>
    <xf numFmtId="41" fontId="7" fillId="0" borderId="1" xfId="0" applyNumberFormat="1" applyFont="1" applyFill="1" applyBorder="1" applyAlignment="1">
      <alignment/>
    </xf>
    <xf numFmtId="0" fontId="21" fillId="0" borderId="0" xfId="0" applyFont="1" applyAlignment="1" applyProtection="1">
      <alignment horizontal="left"/>
      <protection/>
    </xf>
    <xf numFmtId="41" fontId="21" fillId="0" borderId="2" xfId="0" applyNumberFormat="1" applyFont="1" applyBorder="1" applyAlignment="1">
      <alignment/>
    </xf>
    <xf numFmtId="41" fontId="21" fillId="0" borderId="2" xfId="0" applyNumberFormat="1" applyFont="1" applyFill="1" applyBorder="1" applyAlignment="1">
      <alignment/>
    </xf>
    <xf numFmtId="0" fontId="22" fillId="0" borderId="0" xfId="0" applyFont="1" applyAlignment="1">
      <alignment/>
    </xf>
    <xf numFmtId="0" fontId="22" fillId="0" borderId="0" xfId="0" applyFont="1" applyAlignment="1" quotePrefix="1">
      <alignment/>
    </xf>
    <xf numFmtId="0" fontId="0" fillId="0" borderId="0" xfId="0" applyAlignment="1">
      <alignment vertical="top" wrapText="1"/>
    </xf>
    <xf numFmtId="0" fontId="0" fillId="0" borderId="0" xfId="0" applyAlignment="1">
      <alignment vertical="top"/>
    </xf>
    <xf numFmtId="0" fontId="2" fillId="0" borderId="20" xfId="0" applyNumberFormat="1" applyFont="1" applyBorder="1" applyAlignment="1">
      <alignment/>
    </xf>
    <xf numFmtId="0" fontId="2" fillId="0" borderId="21" xfId="0" applyNumberFormat="1" applyFont="1" applyBorder="1" applyAlignment="1">
      <alignment/>
    </xf>
    <xf numFmtId="0" fontId="5" fillId="0" borderId="21" xfId="0" applyNumberFormat="1" applyFont="1" applyBorder="1" applyAlignment="1">
      <alignment horizontal="center"/>
    </xf>
    <xf numFmtId="0" fontId="2" fillId="0" borderId="22" xfId="0" applyNumberFormat="1" applyFont="1" applyBorder="1" applyAlignment="1">
      <alignment/>
    </xf>
    <xf numFmtId="15" fontId="11" fillId="2" borderId="0" xfId="0" applyNumberFormat="1" applyFont="1" applyFill="1" applyBorder="1" applyAlignment="1" applyProtection="1">
      <alignment horizontal="center"/>
      <protection/>
    </xf>
    <xf numFmtId="15" fontId="16" fillId="0" borderId="0" xfId="0" applyNumberFormat="1" applyFont="1" applyFill="1" applyBorder="1" applyAlignment="1">
      <alignment/>
    </xf>
    <xf numFmtId="0" fontId="11" fillId="2" borderId="0" xfId="0" applyNumberFormat="1" applyFont="1" applyFill="1" applyBorder="1" applyAlignment="1" applyProtection="1" quotePrefix="1">
      <alignment horizontal="center"/>
      <protection/>
    </xf>
    <xf numFmtId="0" fontId="4" fillId="0" borderId="0" xfId="0" applyFont="1" applyAlignment="1">
      <alignment horizontal="centerContinuous"/>
    </xf>
    <xf numFmtId="41" fontId="2" fillId="0" borderId="0" xfId="0" applyNumberFormat="1" applyFont="1" applyFill="1" applyAlignment="1">
      <alignment horizontal="centerContinuous"/>
    </xf>
    <xf numFmtId="0" fontId="2" fillId="0" borderId="0" xfId="0" applyFont="1" applyFill="1" applyAlignment="1">
      <alignment horizontal="centerContinuous"/>
    </xf>
    <xf numFmtId="41" fontId="3" fillId="0" borderId="0" xfId="0" applyNumberFormat="1" applyFont="1" applyFill="1" applyAlignment="1">
      <alignment horizontal="centerContinuous"/>
    </xf>
    <xf numFmtId="41" fontId="2" fillId="0" borderId="0" xfId="0" applyNumberFormat="1" applyFont="1" applyFill="1" applyBorder="1" applyAlignment="1">
      <alignment horizontal="centerContinuous"/>
    </xf>
    <xf numFmtId="41" fontId="2" fillId="0" borderId="0" xfId="0" applyNumberFormat="1" applyFont="1" applyBorder="1" applyAlignment="1">
      <alignment horizontal="centerContinuous"/>
    </xf>
    <xf numFmtId="41" fontId="2" fillId="0" borderId="0" xfId="0" applyNumberFormat="1" applyFont="1" applyAlignment="1">
      <alignment horizontal="centerContinuous"/>
    </xf>
    <xf numFmtId="41" fontId="4" fillId="0" borderId="0" xfId="0" applyNumberFormat="1" applyFont="1" applyAlignment="1" quotePrefix="1">
      <alignment horizontal="centerContinuous"/>
    </xf>
    <xf numFmtId="0" fontId="5" fillId="0" borderId="0" xfId="0" applyFont="1" applyAlignment="1" quotePrefix="1">
      <alignment horizontal="centerContinuous"/>
    </xf>
    <xf numFmtId="0" fontId="2" fillId="0" borderId="0" xfId="0" applyFont="1" applyAlignment="1">
      <alignment horizontal="centerContinuous"/>
    </xf>
    <xf numFmtId="15" fontId="11" fillId="2" borderId="0" xfId="0" applyNumberFormat="1" applyFont="1" applyFill="1" applyBorder="1" applyAlignment="1" applyProtection="1">
      <alignment/>
      <protection/>
    </xf>
    <xf numFmtId="15" fontId="11" fillId="2" borderId="0" xfId="0" applyNumberFormat="1" applyFont="1" applyFill="1" applyBorder="1" applyAlignment="1" applyProtection="1" quotePrefix="1">
      <alignment/>
      <protection/>
    </xf>
    <xf numFmtId="0" fontId="5" fillId="0" borderId="13" xfId="0" applyNumberFormat="1" applyFont="1" applyFill="1" applyBorder="1" applyAlignment="1" applyProtection="1">
      <alignment/>
      <protection/>
    </xf>
    <xf numFmtId="15" fontId="11" fillId="0" borderId="0" xfId="0" applyNumberFormat="1" applyFont="1" applyFill="1" applyBorder="1" applyAlignment="1">
      <alignment horizontal="center"/>
    </xf>
    <xf numFmtId="0" fontId="11" fillId="0" borderId="0" xfId="0" applyNumberFormat="1" applyFont="1" applyFill="1" applyBorder="1" applyAlignment="1" applyProtection="1" quotePrefix="1">
      <alignment/>
      <protection/>
    </xf>
    <xf numFmtId="41" fontId="11" fillId="0" borderId="0" xfId="0" applyNumberFormat="1" applyFont="1" applyFill="1" applyBorder="1" applyAlignment="1">
      <alignment/>
    </xf>
    <xf numFmtId="43" fontId="11" fillId="0" borderId="0" xfId="0" applyNumberFormat="1" applyFont="1" applyFill="1" applyBorder="1" applyAlignment="1">
      <alignment/>
    </xf>
    <xf numFmtId="0" fontId="23" fillId="2" borderId="0" xfId="0" applyFont="1" applyFill="1" applyAlignment="1">
      <alignment/>
    </xf>
    <xf numFmtId="179" fontId="23" fillId="2" borderId="0" xfId="0" applyNumberFormat="1" applyFont="1" applyFill="1" applyAlignment="1">
      <alignment/>
    </xf>
    <xf numFmtId="43" fontId="23" fillId="2" borderId="0" xfId="0" applyNumberFormat="1" applyFont="1" applyFill="1" applyAlignment="1">
      <alignment/>
    </xf>
    <xf numFmtId="179" fontId="23" fillId="2" borderId="0" xfId="0" applyNumberFormat="1" applyFont="1" applyFill="1" applyBorder="1" applyAlignment="1">
      <alignment/>
    </xf>
    <xf numFmtId="43" fontId="23" fillId="2" borderId="0" xfId="17" applyNumberFormat="1" applyFont="1" applyFill="1" applyAlignment="1">
      <alignment/>
    </xf>
    <xf numFmtId="0" fontId="4" fillId="0" borderId="0" xfId="0" applyFont="1" applyFill="1" applyAlignment="1">
      <alignment horizontal="centerContinuous" vertical="top" wrapText="1"/>
    </xf>
    <xf numFmtId="14" fontId="23" fillId="2" borderId="0" xfId="0" applyNumberFormat="1" applyFont="1" applyFill="1" applyAlignment="1">
      <alignment/>
    </xf>
    <xf numFmtId="170" fontId="23" fillId="2" borderId="0" xfId="17" applyFont="1" applyFill="1" applyAlignment="1">
      <alignment/>
    </xf>
    <xf numFmtId="0" fontId="23" fillId="2" borderId="0" xfId="0" applyFont="1" applyFill="1" applyAlignment="1">
      <alignment horizontal="right"/>
    </xf>
    <xf numFmtId="180" fontId="23" fillId="2" borderId="0" xfId="15" applyNumberFormat="1" applyFont="1" applyFill="1" applyAlignment="1">
      <alignment/>
    </xf>
    <xf numFmtId="14" fontId="23" fillId="2" borderId="0" xfId="0" applyNumberFormat="1" applyFont="1" applyFill="1" applyAlignment="1">
      <alignment/>
    </xf>
    <xf numFmtId="180" fontId="23" fillId="2" borderId="0" xfId="15" applyNumberFormat="1" applyFont="1" applyFill="1" applyAlignment="1">
      <alignment/>
    </xf>
    <xf numFmtId="181" fontId="23" fillId="2" borderId="0" xfId="17" applyNumberFormat="1" applyFont="1" applyFill="1" applyAlignment="1">
      <alignment/>
    </xf>
    <xf numFmtId="182" fontId="23" fillId="2" borderId="0" xfId="17" applyNumberFormat="1" applyFont="1" applyFill="1" applyAlignment="1">
      <alignment/>
    </xf>
    <xf numFmtId="182" fontId="23" fillId="2" borderId="0" xfId="17" applyNumberFormat="1" applyFont="1" applyFill="1" applyAlignment="1">
      <alignment/>
    </xf>
    <xf numFmtId="44" fontId="23" fillId="2" borderId="0" xfId="17" applyNumberFormat="1" applyFont="1" applyFill="1" applyAlignment="1">
      <alignment/>
    </xf>
    <xf numFmtId="44" fontId="11" fillId="2" borderId="0" xfId="0" applyNumberFormat="1" applyFont="1" applyFill="1" applyBorder="1" applyAlignment="1">
      <alignment/>
    </xf>
    <xf numFmtId="41" fontId="20" fillId="2" borderId="0" xfId="0" applyNumberFormat="1" applyFont="1" applyFill="1" applyAlignment="1">
      <alignment/>
    </xf>
    <xf numFmtId="41" fontId="25" fillId="0" borderId="0" xfId="0" applyNumberFormat="1" applyFont="1" applyAlignment="1">
      <alignment horizontal="center"/>
    </xf>
    <xf numFmtId="41" fontId="25" fillId="0" borderId="0" xfId="0" applyNumberFormat="1" applyFont="1" applyAlignment="1">
      <alignment horizontal="right" indent="1"/>
    </xf>
    <xf numFmtId="41" fontId="26" fillId="0" borderId="0" xfId="0" applyNumberFormat="1" applyFont="1" applyAlignment="1">
      <alignment horizontal="left"/>
    </xf>
    <xf numFmtId="43" fontId="2" fillId="3" borderId="0" xfId="0" applyNumberFormat="1" applyFont="1" applyFill="1" applyBorder="1" applyAlignment="1">
      <alignment/>
    </xf>
    <xf numFmtId="0" fontId="23" fillId="2" borderId="13" xfId="0" applyFont="1" applyFill="1" applyBorder="1" applyAlignment="1">
      <alignment/>
    </xf>
    <xf numFmtId="0" fontId="23" fillId="2" borderId="13" xfId="0" applyFont="1" applyFill="1" applyBorder="1" applyAlignment="1">
      <alignment/>
    </xf>
    <xf numFmtId="0" fontId="24" fillId="2" borderId="13" xfId="0" applyFont="1" applyFill="1" applyBorder="1" applyAlignment="1">
      <alignment/>
    </xf>
    <xf numFmtId="0" fontId="2" fillId="0" borderId="12" xfId="0" applyNumberFormat="1" applyFont="1" applyBorder="1" applyAlignment="1">
      <alignment/>
    </xf>
    <xf numFmtId="184" fontId="23" fillId="2" borderId="0" xfId="0" applyNumberFormat="1" applyFont="1" applyFill="1" applyAlignment="1">
      <alignment/>
    </xf>
    <xf numFmtId="184" fontId="23" fillId="2" borderId="0" xfId="0" applyNumberFormat="1" applyFont="1" applyFill="1" applyAlignment="1">
      <alignment/>
    </xf>
    <xf numFmtId="0" fontId="0" fillId="0" borderId="0" xfId="0" applyAlignment="1">
      <alignment vertical="top" wrapText="1"/>
    </xf>
    <xf numFmtId="0" fontId="0" fillId="0" borderId="0" xfId="0" applyAlignment="1">
      <alignment vertical="top"/>
    </xf>
    <xf numFmtId="0" fontId="27" fillId="0" borderId="0" xfId="0" applyFont="1" applyAlignment="1">
      <alignment vertical="top" wrapText="1"/>
    </xf>
    <xf numFmtId="41" fontId="6" fillId="0" borderId="1" xfId="0" applyNumberFormat="1" applyFont="1" applyBorder="1" applyAlignment="1">
      <alignment horizontal="center"/>
    </xf>
    <xf numFmtId="0" fontId="6" fillId="0" borderId="1"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485775</xdr:colOff>
      <xdr:row>33</xdr:row>
      <xdr:rowOff>76200</xdr:rowOff>
    </xdr:from>
    <xdr:to>
      <xdr:col>19</xdr:col>
      <xdr:colOff>485775</xdr:colOff>
      <xdr:row>35</xdr:row>
      <xdr:rowOff>0</xdr:rowOff>
    </xdr:to>
    <xdr:sp>
      <xdr:nvSpPr>
        <xdr:cNvPr id="1" name="Line 1"/>
        <xdr:cNvSpPr>
          <a:spLocks/>
        </xdr:cNvSpPr>
      </xdr:nvSpPr>
      <xdr:spPr>
        <a:xfrm>
          <a:off x="13058775" y="5734050"/>
          <a:ext cx="0" cy="266700"/>
        </a:xfrm>
        <a:prstGeom prst="line">
          <a:avLst/>
        </a:prstGeom>
        <a:noFill/>
        <a:ln w="25400" cmpd="sng">
          <a:solidFill>
            <a:srgbClr val="FF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523875</xdr:colOff>
      <xdr:row>33</xdr:row>
      <xdr:rowOff>66675</xdr:rowOff>
    </xdr:from>
    <xdr:to>
      <xdr:col>17</xdr:col>
      <xdr:colOff>523875</xdr:colOff>
      <xdr:row>35</xdr:row>
      <xdr:rowOff>9525</xdr:rowOff>
    </xdr:to>
    <xdr:sp>
      <xdr:nvSpPr>
        <xdr:cNvPr id="2" name="Line 2"/>
        <xdr:cNvSpPr>
          <a:spLocks/>
        </xdr:cNvSpPr>
      </xdr:nvSpPr>
      <xdr:spPr>
        <a:xfrm>
          <a:off x="12134850" y="5724525"/>
          <a:ext cx="0" cy="285750"/>
        </a:xfrm>
        <a:prstGeom prst="line">
          <a:avLst/>
        </a:prstGeom>
        <a:noFill/>
        <a:ln w="25400" cmpd="sng">
          <a:solidFill>
            <a:srgbClr val="FF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838200</xdr:colOff>
      <xdr:row>14</xdr:row>
      <xdr:rowOff>9525</xdr:rowOff>
    </xdr:from>
    <xdr:to>
      <xdr:col>19</xdr:col>
      <xdr:colOff>314325</xdr:colOff>
      <xdr:row>19</xdr:row>
      <xdr:rowOff>9525</xdr:rowOff>
    </xdr:to>
    <xdr:sp>
      <xdr:nvSpPr>
        <xdr:cNvPr id="3" name="Line 3"/>
        <xdr:cNvSpPr>
          <a:spLocks/>
        </xdr:cNvSpPr>
      </xdr:nvSpPr>
      <xdr:spPr>
        <a:xfrm>
          <a:off x="12449175" y="2409825"/>
          <a:ext cx="438150" cy="857250"/>
        </a:xfrm>
        <a:prstGeom prst="line">
          <a:avLst/>
        </a:prstGeom>
        <a:noFill/>
        <a:ln w="25400" cmpd="sng">
          <a:solidFill>
            <a:srgbClr val="FF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24</xdr:row>
      <xdr:rowOff>0</xdr:rowOff>
    </xdr:from>
    <xdr:to>
      <xdr:col>19</xdr:col>
      <xdr:colOff>342900</xdr:colOff>
      <xdr:row>29</xdr:row>
      <xdr:rowOff>9525</xdr:rowOff>
    </xdr:to>
    <xdr:sp>
      <xdr:nvSpPr>
        <xdr:cNvPr id="4" name="Line 5"/>
        <xdr:cNvSpPr>
          <a:spLocks/>
        </xdr:cNvSpPr>
      </xdr:nvSpPr>
      <xdr:spPr>
        <a:xfrm flipH="1" flipV="1">
          <a:off x="12458700" y="4114800"/>
          <a:ext cx="457200" cy="866775"/>
        </a:xfrm>
        <a:prstGeom prst="line">
          <a:avLst/>
        </a:prstGeom>
        <a:noFill/>
        <a:ln w="25400" cmpd="sng">
          <a:solidFill>
            <a:srgbClr val="FF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209550</xdr:colOff>
      <xdr:row>54</xdr:row>
      <xdr:rowOff>142875</xdr:rowOff>
    </xdr:from>
    <xdr:ext cx="1657350" cy="476250"/>
    <xdr:sp>
      <xdr:nvSpPr>
        <xdr:cNvPr id="1" name="AutoShape 1"/>
        <xdr:cNvSpPr>
          <a:spLocks/>
        </xdr:cNvSpPr>
      </xdr:nvSpPr>
      <xdr:spPr>
        <a:xfrm flipH="1">
          <a:off x="9734550" y="9401175"/>
          <a:ext cx="1657350" cy="476250"/>
        </a:xfrm>
        <a:prstGeom prst="wedgeRoundRectCallout">
          <a:avLst>
            <a:gd name="adj1" fmla="val 43888"/>
            <a:gd name="adj2" fmla="val -150004"/>
          </a:avLst>
        </a:prstGeom>
        <a:solidFill>
          <a:srgbClr val="FFFF99"/>
        </a:solidFill>
        <a:ln w="9525" cmpd="sng">
          <a:solidFill>
            <a:srgbClr val="FF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Should agree to your final 2009 balance</a:t>
          </a:r>
        </a:p>
      </xdr:txBody>
    </xdr:sp>
    <xdr:clientData/>
  </xdr:oneCellAnchor>
  <xdr:twoCellAnchor>
    <xdr:from>
      <xdr:col>10</xdr:col>
      <xdr:colOff>523875</xdr:colOff>
      <xdr:row>52</xdr:row>
      <xdr:rowOff>9525</xdr:rowOff>
    </xdr:from>
    <xdr:to>
      <xdr:col>11</xdr:col>
      <xdr:colOff>257175</xdr:colOff>
      <xdr:row>54</xdr:row>
      <xdr:rowOff>152400</xdr:rowOff>
    </xdr:to>
    <xdr:sp>
      <xdr:nvSpPr>
        <xdr:cNvPr id="2" name="Line 2"/>
        <xdr:cNvSpPr>
          <a:spLocks/>
        </xdr:cNvSpPr>
      </xdr:nvSpPr>
      <xdr:spPr>
        <a:xfrm flipH="1" flipV="1">
          <a:off x="9201150" y="8924925"/>
          <a:ext cx="581025" cy="48577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52</xdr:row>
      <xdr:rowOff>38100</xdr:rowOff>
    </xdr:from>
    <xdr:to>
      <xdr:col>11</xdr:col>
      <xdr:colOff>200025</xdr:colOff>
      <xdr:row>56</xdr:row>
      <xdr:rowOff>28575</xdr:rowOff>
    </xdr:to>
    <xdr:sp>
      <xdr:nvSpPr>
        <xdr:cNvPr id="3" name="Line 3"/>
        <xdr:cNvSpPr>
          <a:spLocks/>
        </xdr:cNvSpPr>
      </xdr:nvSpPr>
      <xdr:spPr>
        <a:xfrm flipH="1" flipV="1">
          <a:off x="7753350" y="8953500"/>
          <a:ext cx="1971675" cy="65722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923925</xdr:colOff>
      <xdr:row>53</xdr:row>
      <xdr:rowOff>47625</xdr:rowOff>
    </xdr:from>
    <xdr:ext cx="1657350" cy="476250"/>
    <xdr:sp>
      <xdr:nvSpPr>
        <xdr:cNvPr id="1" name="AutoShape 1"/>
        <xdr:cNvSpPr>
          <a:spLocks/>
        </xdr:cNvSpPr>
      </xdr:nvSpPr>
      <xdr:spPr>
        <a:xfrm flipH="1">
          <a:off x="3105150" y="9096375"/>
          <a:ext cx="1657350" cy="476250"/>
        </a:xfrm>
        <a:prstGeom prst="wedgeRoundRectCallout">
          <a:avLst>
            <a:gd name="adj1" fmla="val -62310"/>
            <a:gd name="adj2" fmla="val -110527"/>
          </a:avLst>
        </a:prstGeom>
        <a:solidFill>
          <a:srgbClr val="FFFF99"/>
        </a:solidFill>
        <a:ln w="9525" cmpd="sng">
          <a:solidFill>
            <a:srgbClr val="FF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Should agree to your final 2009 balance</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209550</xdr:colOff>
      <xdr:row>54</xdr:row>
      <xdr:rowOff>38100</xdr:rowOff>
    </xdr:from>
    <xdr:ext cx="1657350" cy="476250"/>
    <xdr:sp>
      <xdr:nvSpPr>
        <xdr:cNvPr id="1" name="AutoShape 1"/>
        <xdr:cNvSpPr>
          <a:spLocks/>
        </xdr:cNvSpPr>
      </xdr:nvSpPr>
      <xdr:spPr>
        <a:xfrm flipH="1">
          <a:off x="9734550" y="9401175"/>
          <a:ext cx="1657350" cy="476250"/>
        </a:xfrm>
        <a:prstGeom prst="wedgeRoundRectCallout">
          <a:avLst>
            <a:gd name="adj1" fmla="val 29388"/>
            <a:gd name="adj2" fmla="val -123685"/>
          </a:avLst>
        </a:prstGeom>
        <a:solidFill>
          <a:srgbClr val="FFFF99"/>
        </a:solidFill>
        <a:ln w="9525" cmpd="sng">
          <a:solidFill>
            <a:srgbClr val="FF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Should agree to your final 2009 balance</a:t>
          </a:r>
        </a:p>
      </xdr:txBody>
    </xdr:sp>
    <xdr:clientData/>
  </xdr:oneCellAnchor>
  <xdr:twoCellAnchor>
    <xdr:from>
      <xdr:col>10</xdr:col>
      <xdr:colOff>581025</xdr:colOff>
      <xdr:row>52</xdr:row>
      <xdr:rowOff>66675</xdr:rowOff>
    </xdr:from>
    <xdr:to>
      <xdr:col>11</xdr:col>
      <xdr:colOff>219075</xdr:colOff>
      <xdr:row>54</xdr:row>
      <xdr:rowOff>104775</xdr:rowOff>
    </xdr:to>
    <xdr:sp>
      <xdr:nvSpPr>
        <xdr:cNvPr id="2" name="Line 2"/>
        <xdr:cNvSpPr>
          <a:spLocks/>
        </xdr:cNvSpPr>
      </xdr:nvSpPr>
      <xdr:spPr>
        <a:xfrm flipH="1" flipV="1">
          <a:off x="9258300" y="9086850"/>
          <a:ext cx="485775" cy="381000"/>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52</xdr:row>
      <xdr:rowOff>9525</xdr:rowOff>
    </xdr:from>
    <xdr:to>
      <xdr:col>11</xdr:col>
      <xdr:colOff>209550</xdr:colOff>
      <xdr:row>56</xdr:row>
      <xdr:rowOff>19050</xdr:rowOff>
    </xdr:to>
    <xdr:sp>
      <xdr:nvSpPr>
        <xdr:cNvPr id="3" name="Line 3"/>
        <xdr:cNvSpPr>
          <a:spLocks/>
        </xdr:cNvSpPr>
      </xdr:nvSpPr>
      <xdr:spPr>
        <a:xfrm flipH="1" flipV="1">
          <a:off x="7753350" y="9029700"/>
          <a:ext cx="1981200" cy="67627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523875</xdr:colOff>
      <xdr:row>54</xdr:row>
      <xdr:rowOff>9525</xdr:rowOff>
    </xdr:from>
    <xdr:ext cx="1657350" cy="476250"/>
    <xdr:sp>
      <xdr:nvSpPr>
        <xdr:cNvPr id="1" name="AutoShape 1"/>
        <xdr:cNvSpPr>
          <a:spLocks/>
        </xdr:cNvSpPr>
      </xdr:nvSpPr>
      <xdr:spPr>
        <a:xfrm flipH="1">
          <a:off x="10448925" y="9401175"/>
          <a:ext cx="1657350" cy="476250"/>
        </a:xfrm>
        <a:prstGeom prst="wedgeRoundRectCallout">
          <a:avLst>
            <a:gd name="adj1" fmla="val 40837"/>
            <a:gd name="adj2" fmla="val -126319"/>
          </a:avLst>
        </a:prstGeom>
        <a:solidFill>
          <a:srgbClr val="FFFF99"/>
        </a:solidFill>
        <a:ln w="9525" cmpd="sng">
          <a:solidFill>
            <a:srgbClr val="FF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Should agree to your final 2009 balance</a:t>
          </a:r>
        </a:p>
      </xdr:txBody>
    </xdr:sp>
    <xdr:clientData/>
  </xdr:oneCellAnchor>
  <xdr:twoCellAnchor>
    <xdr:from>
      <xdr:col>10</xdr:col>
      <xdr:colOff>714375</xdr:colOff>
      <xdr:row>51</xdr:row>
      <xdr:rowOff>152400</xdr:rowOff>
    </xdr:from>
    <xdr:to>
      <xdr:col>11</xdr:col>
      <xdr:colOff>504825</xdr:colOff>
      <xdr:row>54</xdr:row>
      <xdr:rowOff>114300</xdr:rowOff>
    </xdr:to>
    <xdr:sp>
      <xdr:nvSpPr>
        <xdr:cNvPr id="2" name="Line 2"/>
        <xdr:cNvSpPr>
          <a:spLocks/>
        </xdr:cNvSpPr>
      </xdr:nvSpPr>
      <xdr:spPr>
        <a:xfrm flipH="1" flipV="1">
          <a:off x="9791700" y="9029700"/>
          <a:ext cx="638175" cy="476250"/>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571500</xdr:colOff>
      <xdr:row>52</xdr:row>
      <xdr:rowOff>28575</xdr:rowOff>
    </xdr:from>
    <xdr:to>
      <xdr:col>11</xdr:col>
      <xdr:colOff>523875</xdr:colOff>
      <xdr:row>55</xdr:row>
      <xdr:rowOff>142875</xdr:rowOff>
    </xdr:to>
    <xdr:sp>
      <xdr:nvSpPr>
        <xdr:cNvPr id="3" name="Line 3"/>
        <xdr:cNvSpPr>
          <a:spLocks/>
        </xdr:cNvSpPr>
      </xdr:nvSpPr>
      <xdr:spPr>
        <a:xfrm flipH="1" flipV="1">
          <a:off x="8086725" y="9077325"/>
          <a:ext cx="2362200" cy="61912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209550</xdr:colOff>
      <xdr:row>54</xdr:row>
      <xdr:rowOff>28575</xdr:rowOff>
    </xdr:from>
    <xdr:ext cx="1657350" cy="476250"/>
    <xdr:sp>
      <xdr:nvSpPr>
        <xdr:cNvPr id="1" name="AutoShape 1"/>
        <xdr:cNvSpPr>
          <a:spLocks/>
        </xdr:cNvSpPr>
      </xdr:nvSpPr>
      <xdr:spPr>
        <a:xfrm flipH="1">
          <a:off x="9734550" y="9401175"/>
          <a:ext cx="1657350" cy="476250"/>
        </a:xfrm>
        <a:prstGeom prst="wedgeRoundRectCallout">
          <a:avLst>
            <a:gd name="adj1" fmla="val 30148"/>
            <a:gd name="adj2" fmla="val -121796"/>
          </a:avLst>
        </a:prstGeom>
        <a:solidFill>
          <a:srgbClr val="FFFF99"/>
        </a:solidFill>
        <a:ln w="9525" cmpd="sng">
          <a:solidFill>
            <a:srgbClr val="FF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Should agree to your final 2009 balance</a:t>
          </a:r>
        </a:p>
      </xdr:txBody>
    </xdr:sp>
    <xdr:clientData/>
  </xdr:oneCellAnchor>
  <xdr:twoCellAnchor>
    <xdr:from>
      <xdr:col>10</xdr:col>
      <xdr:colOff>600075</xdr:colOff>
      <xdr:row>52</xdr:row>
      <xdr:rowOff>66675</xdr:rowOff>
    </xdr:from>
    <xdr:to>
      <xdr:col>11</xdr:col>
      <xdr:colOff>219075</xdr:colOff>
      <xdr:row>54</xdr:row>
      <xdr:rowOff>57150</xdr:rowOff>
    </xdr:to>
    <xdr:sp>
      <xdr:nvSpPr>
        <xdr:cNvPr id="2" name="Line 2"/>
        <xdr:cNvSpPr>
          <a:spLocks/>
        </xdr:cNvSpPr>
      </xdr:nvSpPr>
      <xdr:spPr>
        <a:xfrm flipH="1" flipV="1">
          <a:off x="9277350" y="9096375"/>
          <a:ext cx="466725" cy="33337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752475</xdr:colOff>
      <xdr:row>51</xdr:row>
      <xdr:rowOff>161925</xdr:rowOff>
    </xdr:from>
    <xdr:to>
      <xdr:col>11</xdr:col>
      <xdr:colOff>219075</xdr:colOff>
      <xdr:row>55</xdr:row>
      <xdr:rowOff>76200</xdr:rowOff>
    </xdr:to>
    <xdr:sp>
      <xdr:nvSpPr>
        <xdr:cNvPr id="3" name="Line 3"/>
        <xdr:cNvSpPr>
          <a:spLocks/>
        </xdr:cNvSpPr>
      </xdr:nvSpPr>
      <xdr:spPr>
        <a:xfrm flipH="1" flipV="1">
          <a:off x="7867650" y="9020175"/>
          <a:ext cx="1876425" cy="590550"/>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209550</xdr:colOff>
      <xdr:row>54</xdr:row>
      <xdr:rowOff>28575</xdr:rowOff>
    </xdr:from>
    <xdr:ext cx="1657350" cy="476250"/>
    <xdr:sp>
      <xdr:nvSpPr>
        <xdr:cNvPr id="1" name="AutoShape 1"/>
        <xdr:cNvSpPr>
          <a:spLocks/>
        </xdr:cNvSpPr>
      </xdr:nvSpPr>
      <xdr:spPr>
        <a:xfrm flipH="1">
          <a:off x="9734550" y="9401175"/>
          <a:ext cx="1657350" cy="476250"/>
        </a:xfrm>
        <a:prstGeom prst="wedgeRoundRectCallout">
          <a:avLst>
            <a:gd name="adj1" fmla="val 29388"/>
            <a:gd name="adj2" fmla="val -119231"/>
          </a:avLst>
        </a:prstGeom>
        <a:solidFill>
          <a:srgbClr val="FFFF99"/>
        </a:solidFill>
        <a:ln w="9525" cmpd="sng">
          <a:solidFill>
            <a:srgbClr val="FF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Should agree to your final 2009 balance</a:t>
          </a:r>
        </a:p>
      </xdr:txBody>
    </xdr:sp>
    <xdr:clientData/>
  </xdr:oneCellAnchor>
  <xdr:twoCellAnchor>
    <xdr:from>
      <xdr:col>10</xdr:col>
      <xdr:colOff>600075</xdr:colOff>
      <xdr:row>52</xdr:row>
      <xdr:rowOff>47625</xdr:rowOff>
    </xdr:from>
    <xdr:to>
      <xdr:col>11</xdr:col>
      <xdr:colOff>266700</xdr:colOff>
      <xdr:row>54</xdr:row>
      <xdr:rowOff>76200</xdr:rowOff>
    </xdr:to>
    <xdr:sp>
      <xdr:nvSpPr>
        <xdr:cNvPr id="2" name="Line 2"/>
        <xdr:cNvSpPr>
          <a:spLocks/>
        </xdr:cNvSpPr>
      </xdr:nvSpPr>
      <xdr:spPr>
        <a:xfrm flipH="1" flipV="1">
          <a:off x="9277350" y="9077325"/>
          <a:ext cx="514350" cy="37147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685800</xdr:colOff>
      <xdr:row>52</xdr:row>
      <xdr:rowOff>9525</xdr:rowOff>
    </xdr:from>
    <xdr:to>
      <xdr:col>11</xdr:col>
      <xdr:colOff>228600</xdr:colOff>
      <xdr:row>55</xdr:row>
      <xdr:rowOff>114300</xdr:rowOff>
    </xdr:to>
    <xdr:sp>
      <xdr:nvSpPr>
        <xdr:cNvPr id="3" name="Line 3"/>
        <xdr:cNvSpPr>
          <a:spLocks/>
        </xdr:cNvSpPr>
      </xdr:nvSpPr>
      <xdr:spPr>
        <a:xfrm flipH="1" flipV="1">
          <a:off x="7800975" y="9039225"/>
          <a:ext cx="1952625" cy="609600"/>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209550</xdr:colOff>
      <xdr:row>55</xdr:row>
      <xdr:rowOff>28575</xdr:rowOff>
    </xdr:from>
    <xdr:ext cx="1657350" cy="476250"/>
    <xdr:sp>
      <xdr:nvSpPr>
        <xdr:cNvPr id="1" name="AutoShape 1"/>
        <xdr:cNvSpPr>
          <a:spLocks/>
        </xdr:cNvSpPr>
      </xdr:nvSpPr>
      <xdr:spPr>
        <a:xfrm flipH="1">
          <a:off x="9734550" y="9563100"/>
          <a:ext cx="1657350" cy="476250"/>
        </a:xfrm>
        <a:prstGeom prst="wedgeRoundRectCallout">
          <a:avLst>
            <a:gd name="adj1" fmla="val 41601"/>
            <a:gd name="adj2" fmla="val -152564"/>
          </a:avLst>
        </a:prstGeom>
        <a:solidFill>
          <a:srgbClr val="FFFF99"/>
        </a:solidFill>
        <a:ln w="9525" cmpd="sng">
          <a:solidFill>
            <a:srgbClr val="FF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Should agree to your final 2009 balance</a:t>
          </a:r>
        </a:p>
      </xdr:txBody>
    </xdr:sp>
    <xdr:clientData/>
  </xdr:oneCellAnchor>
  <xdr:twoCellAnchor>
    <xdr:from>
      <xdr:col>10</xdr:col>
      <xdr:colOff>638175</xdr:colOff>
      <xdr:row>52</xdr:row>
      <xdr:rowOff>9525</xdr:rowOff>
    </xdr:from>
    <xdr:to>
      <xdr:col>11</xdr:col>
      <xdr:colOff>228600</xdr:colOff>
      <xdr:row>55</xdr:row>
      <xdr:rowOff>66675</xdr:rowOff>
    </xdr:to>
    <xdr:sp>
      <xdr:nvSpPr>
        <xdr:cNvPr id="2" name="Line 2"/>
        <xdr:cNvSpPr>
          <a:spLocks/>
        </xdr:cNvSpPr>
      </xdr:nvSpPr>
      <xdr:spPr>
        <a:xfrm flipH="1" flipV="1">
          <a:off x="9315450" y="9039225"/>
          <a:ext cx="438150" cy="56197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752475</xdr:colOff>
      <xdr:row>52</xdr:row>
      <xdr:rowOff>28575</xdr:rowOff>
    </xdr:from>
    <xdr:to>
      <xdr:col>11</xdr:col>
      <xdr:colOff>219075</xdr:colOff>
      <xdr:row>56</xdr:row>
      <xdr:rowOff>9525</xdr:rowOff>
    </xdr:to>
    <xdr:sp>
      <xdr:nvSpPr>
        <xdr:cNvPr id="3" name="Line 3"/>
        <xdr:cNvSpPr>
          <a:spLocks/>
        </xdr:cNvSpPr>
      </xdr:nvSpPr>
      <xdr:spPr>
        <a:xfrm flipH="1" flipV="1">
          <a:off x="7867650" y="9058275"/>
          <a:ext cx="1876425" cy="647700"/>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209550</xdr:colOff>
      <xdr:row>55</xdr:row>
      <xdr:rowOff>28575</xdr:rowOff>
    </xdr:from>
    <xdr:ext cx="1657350" cy="476250"/>
    <xdr:sp>
      <xdr:nvSpPr>
        <xdr:cNvPr id="1" name="AutoShape 1"/>
        <xdr:cNvSpPr>
          <a:spLocks/>
        </xdr:cNvSpPr>
      </xdr:nvSpPr>
      <xdr:spPr>
        <a:xfrm flipH="1">
          <a:off x="9734550" y="9563100"/>
          <a:ext cx="1657350" cy="476250"/>
        </a:xfrm>
        <a:prstGeom prst="wedgeRoundRectCallout">
          <a:avLst>
            <a:gd name="adj1" fmla="val 30148"/>
            <a:gd name="adj2" fmla="val -150000"/>
          </a:avLst>
        </a:prstGeom>
        <a:solidFill>
          <a:srgbClr val="FFFF99"/>
        </a:solidFill>
        <a:ln w="9525" cmpd="sng">
          <a:solidFill>
            <a:srgbClr val="FF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Should agree to your final 2009 balance</a:t>
          </a:r>
        </a:p>
      </xdr:txBody>
    </xdr:sp>
    <xdr:clientData/>
  </xdr:oneCellAnchor>
  <xdr:twoCellAnchor>
    <xdr:from>
      <xdr:col>10</xdr:col>
      <xdr:colOff>657225</xdr:colOff>
      <xdr:row>52</xdr:row>
      <xdr:rowOff>9525</xdr:rowOff>
    </xdr:from>
    <xdr:to>
      <xdr:col>11</xdr:col>
      <xdr:colOff>304800</xdr:colOff>
      <xdr:row>55</xdr:row>
      <xdr:rowOff>47625</xdr:rowOff>
    </xdr:to>
    <xdr:sp>
      <xdr:nvSpPr>
        <xdr:cNvPr id="2" name="Line 2"/>
        <xdr:cNvSpPr>
          <a:spLocks/>
        </xdr:cNvSpPr>
      </xdr:nvSpPr>
      <xdr:spPr>
        <a:xfrm flipH="1" flipV="1">
          <a:off x="9334500" y="9039225"/>
          <a:ext cx="495300" cy="54292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752475</xdr:colOff>
      <xdr:row>52</xdr:row>
      <xdr:rowOff>28575</xdr:rowOff>
    </xdr:from>
    <xdr:to>
      <xdr:col>11</xdr:col>
      <xdr:colOff>219075</xdr:colOff>
      <xdr:row>55</xdr:row>
      <xdr:rowOff>142875</xdr:rowOff>
    </xdr:to>
    <xdr:sp>
      <xdr:nvSpPr>
        <xdr:cNvPr id="3" name="Line 3"/>
        <xdr:cNvSpPr>
          <a:spLocks/>
        </xdr:cNvSpPr>
      </xdr:nvSpPr>
      <xdr:spPr>
        <a:xfrm flipH="1" flipV="1">
          <a:off x="7867650" y="9058275"/>
          <a:ext cx="1876425" cy="61912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142875</xdr:colOff>
      <xdr:row>54</xdr:row>
      <xdr:rowOff>28575</xdr:rowOff>
    </xdr:from>
    <xdr:ext cx="1657350" cy="476250"/>
    <xdr:sp>
      <xdr:nvSpPr>
        <xdr:cNvPr id="1" name="AutoShape 4"/>
        <xdr:cNvSpPr>
          <a:spLocks/>
        </xdr:cNvSpPr>
      </xdr:nvSpPr>
      <xdr:spPr>
        <a:xfrm flipH="1">
          <a:off x="10067925" y="9401175"/>
          <a:ext cx="1657350" cy="476250"/>
        </a:xfrm>
        <a:prstGeom prst="wedgeRoundRectCallout">
          <a:avLst>
            <a:gd name="adj1" fmla="val 29388"/>
            <a:gd name="adj2" fmla="val -116666"/>
          </a:avLst>
        </a:prstGeom>
        <a:solidFill>
          <a:srgbClr val="FFFF99"/>
        </a:solidFill>
        <a:ln w="9525" cmpd="sng">
          <a:solidFill>
            <a:srgbClr val="FF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Should agree to your final 2009 balance</a:t>
          </a:r>
        </a:p>
      </xdr:txBody>
    </xdr:sp>
    <xdr:clientData/>
  </xdr:oneCellAnchor>
  <xdr:twoCellAnchor>
    <xdr:from>
      <xdr:col>10</xdr:col>
      <xdr:colOff>647700</xdr:colOff>
      <xdr:row>52</xdr:row>
      <xdr:rowOff>38100</xdr:rowOff>
    </xdr:from>
    <xdr:to>
      <xdr:col>11</xdr:col>
      <xdr:colOff>266700</xdr:colOff>
      <xdr:row>54</xdr:row>
      <xdr:rowOff>28575</xdr:rowOff>
    </xdr:to>
    <xdr:sp>
      <xdr:nvSpPr>
        <xdr:cNvPr id="2" name="Line 5"/>
        <xdr:cNvSpPr>
          <a:spLocks/>
        </xdr:cNvSpPr>
      </xdr:nvSpPr>
      <xdr:spPr>
        <a:xfrm flipH="1" flipV="1">
          <a:off x="9725025" y="9067800"/>
          <a:ext cx="466725" cy="33337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52</xdr:row>
      <xdr:rowOff>9525</xdr:rowOff>
    </xdr:from>
    <xdr:to>
      <xdr:col>11</xdr:col>
      <xdr:colOff>142875</xdr:colOff>
      <xdr:row>55</xdr:row>
      <xdr:rowOff>104775</xdr:rowOff>
    </xdr:to>
    <xdr:sp>
      <xdr:nvSpPr>
        <xdr:cNvPr id="3" name="Line 6"/>
        <xdr:cNvSpPr>
          <a:spLocks/>
        </xdr:cNvSpPr>
      </xdr:nvSpPr>
      <xdr:spPr>
        <a:xfrm flipH="1" flipV="1">
          <a:off x="8362950" y="9039225"/>
          <a:ext cx="1704975" cy="60007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53</xdr:row>
      <xdr:rowOff>38100</xdr:rowOff>
    </xdr:from>
    <xdr:ext cx="1657350" cy="476250"/>
    <xdr:sp>
      <xdr:nvSpPr>
        <xdr:cNvPr id="1" name="AutoShape 1"/>
        <xdr:cNvSpPr>
          <a:spLocks/>
        </xdr:cNvSpPr>
      </xdr:nvSpPr>
      <xdr:spPr>
        <a:xfrm flipH="1">
          <a:off x="3286125" y="9725025"/>
          <a:ext cx="1657350" cy="476250"/>
        </a:xfrm>
        <a:prstGeom prst="wedgeRoundRectCallout">
          <a:avLst>
            <a:gd name="adj1" fmla="val -62648"/>
            <a:gd name="adj2" fmla="val -110004"/>
          </a:avLst>
        </a:prstGeom>
        <a:solidFill>
          <a:srgbClr val="FFFF99"/>
        </a:solidFill>
        <a:ln w="9525" cmpd="sng">
          <a:solidFill>
            <a:srgbClr val="FF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Should agree to your final 2009 balance</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66675</xdr:colOff>
      <xdr:row>13</xdr:row>
      <xdr:rowOff>38100</xdr:rowOff>
    </xdr:from>
    <xdr:to>
      <xdr:col>20</xdr:col>
      <xdr:colOff>371475</xdr:colOff>
      <xdr:row>17</xdr:row>
      <xdr:rowOff>161925</xdr:rowOff>
    </xdr:to>
    <xdr:sp>
      <xdr:nvSpPr>
        <xdr:cNvPr id="1" name="AutoShape 1"/>
        <xdr:cNvSpPr>
          <a:spLocks/>
        </xdr:cNvSpPr>
      </xdr:nvSpPr>
      <xdr:spPr>
        <a:xfrm>
          <a:off x="13487400" y="2276475"/>
          <a:ext cx="304800" cy="800100"/>
        </a:xfrm>
        <a:prstGeom prst="rightBrace">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20</xdr:col>
      <xdr:colOff>419100</xdr:colOff>
      <xdr:row>14</xdr:row>
      <xdr:rowOff>9525</xdr:rowOff>
    </xdr:from>
    <xdr:ext cx="1371600" cy="514350"/>
    <xdr:sp>
      <xdr:nvSpPr>
        <xdr:cNvPr id="2" name="TextBox 2"/>
        <xdr:cNvSpPr txBox="1">
          <a:spLocks noChangeArrowheads="1"/>
        </xdr:cNvSpPr>
      </xdr:nvSpPr>
      <xdr:spPr>
        <a:xfrm>
          <a:off x="13839825" y="2409825"/>
          <a:ext cx="1371600" cy="514350"/>
        </a:xfrm>
        <a:prstGeom prst="rect">
          <a:avLst/>
        </a:prstGeom>
        <a:noFill/>
        <a:ln w="9525" cmpd="sng">
          <a:noFill/>
        </a:ln>
      </xdr:spPr>
      <xdr:txBody>
        <a:bodyPr vertOverflow="clip" wrap="square"/>
        <a:p>
          <a:pPr algn="ctr">
            <a:defRPr/>
          </a:pPr>
          <a:r>
            <a:rPr lang="en-US" cap="none" sz="1000" b="1" i="0" u="none" baseline="0">
              <a:solidFill>
                <a:srgbClr val="FF0000"/>
              </a:solidFill>
              <a:latin typeface="Arial"/>
              <a:ea typeface="Arial"/>
              <a:cs typeface="Arial"/>
            </a:rPr>
            <a:t>Get balances from your 2009 TCA Summary</a:t>
          </a:r>
        </a:p>
      </xdr:txBody>
    </xdr:sp>
    <xdr:clientData/>
  </xdr:oneCellAnchor>
  <xdr:twoCellAnchor>
    <xdr:from>
      <xdr:col>20</xdr:col>
      <xdr:colOff>66675</xdr:colOff>
      <xdr:row>23</xdr:row>
      <xdr:rowOff>9525</xdr:rowOff>
    </xdr:from>
    <xdr:to>
      <xdr:col>20</xdr:col>
      <xdr:colOff>371475</xdr:colOff>
      <xdr:row>27</xdr:row>
      <xdr:rowOff>123825</xdr:rowOff>
    </xdr:to>
    <xdr:sp>
      <xdr:nvSpPr>
        <xdr:cNvPr id="3" name="AutoShape 3"/>
        <xdr:cNvSpPr>
          <a:spLocks/>
        </xdr:cNvSpPr>
      </xdr:nvSpPr>
      <xdr:spPr>
        <a:xfrm>
          <a:off x="13487400" y="3952875"/>
          <a:ext cx="304800" cy="800100"/>
        </a:xfrm>
        <a:prstGeom prst="rightBrace">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20</xdr:col>
      <xdr:colOff>409575</xdr:colOff>
      <xdr:row>23</xdr:row>
      <xdr:rowOff>161925</xdr:rowOff>
    </xdr:from>
    <xdr:ext cx="1371600" cy="514350"/>
    <xdr:sp>
      <xdr:nvSpPr>
        <xdr:cNvPr id="4" name="TextBox 4"/>
        <xdr:cNvSpPr txBox="1">
          <a:spLocks noChangeArrowheads="1"/>
        </xdr:cNvSpPr>
      </xdr:nvSpPr>
      <xdr:spPr>
        <a:xfrm>
          <a:off x="13830300" y="4105275"/>
          <a:ext cx="1371600" cy="514350"/>
        </a:xfrm>
        <a:prstGeom prst="rect">
          <a:avLst/>
        </a:prstGeom>
        <a:noFill/>
        <a:ln w="9525" cmpd="sng">
          <a:noFill/>
        </a:ln>
      </xdr:spPr>
      <xdr:txBody>
        <a:bodyPr vertOverflow="clip" wrap="square"/>
        <a:p>
          <a:pPr algn="ctr">
            <a:defRPr/>
          </a:pPr>
          <a:r>
            <a:rPr lang="en-US" cap="none" sz="1000" b="1" i="0" u="none" baseline="0">
              <a:solidFill>
                <a:srgbClr val="FF0000"/>
              </a:solidFill>
              <a:latin typeface="Arial"/>
              <a:ea typeface="Arial"/>
              <a:cs typeface="Arial"/>
            </a:rPr>
            <a:t>Get balances from your 2009 TCA Summary</a:t>
          </a:r>
        </a:p>
      </xdr:txBody>
    </xdr:sp>
    <xdr:clientData/>
  </xdr:oneCellAnchor>
  <xdr:twoCellAnchor>
    <xdr:from>
      <xdr:col>18</xdr:col>
      <xdr:colOff>0</xdr:colOff>
      <xdr:row>24</xdr:row>
      <xdr:rowOff>0</xdr:rowOff>
    </xdr:from>
    <xdr:to>
      <xdr:col>19</xdr:col>
      <xdr:colOff>276225</xdr:colOff>
      <xdr:row>29</xdr:row>
      <xdr:rowOff>0</xdr:rowOff>
    </xdr:to>
    <xdr:sp>
      <xdr:nvSpPr>
        <xdr:cNvPr id="5" name="Line 5"/>
        <xdr:cNvSpPr>
          <a:spLocks/>
        </xdr:cNvSpPr>
      </xdr:nvSpPr>
      <xdr:spPr>
        <a:xfrm flipH="1" flipV="1">
          <a:off x="12458700" y="4114800"/>
          <a:ext cx="390525" cy="857250"/>
        </a:xfrm>
        <a:prstGeom prst="line">
          <a:avLst/>
        </a:prstGeom>
        <a:noFill/>
        <a:ln w="25400" cmpd="sng">
          <a:solidFill>
            <a:srgbClr val="FF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838200</xdr:colOff>
      <xdr:row>14</xdr:row>
      <xdr:rowOff>9525</xdr:rowOff>
    </xdr:from>
    <xdr:to>
      <xdr:col>19</xdr:col>
      <xdr:colOff>228600</xdr:colOff>
      <xdr:row>19</xdr:row>
      <xdr:rowOff>0</xdr:rowOff>
    </xdr:to>
    <xdr:sp>
      <xdr:nvSpPr>
        <xdr:cNvPr id="6" name="Line 6"/>
        <xdr:cNvSpPr>
          <a:spLocks/>
        </xdr:cNvSpPr>
      </xdr:nvSpPr>
      <xdr:spPr>
        <a:xfrm flipH="1" flipV="1">
          <a:off x="12449175" y="2409825"/>
          <a:ext cx="352425" cy="847725"/>
        </a:xfrm>
        <a:prstGeom prst="line">
          <a:avLst/>
        </a:prstGeom>
        <a:noFill/>
        <a:ln w="25400" cmpd="sng">
          <a:solidFill>
            <a:srgbClr val="FF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447675</xdr:colOff>
      <xdr:row>33</xdr:row>
      <xdr:rowOff>47625</xdr:rowOff>
    </xdr:from>
    <xdr:to>
      <xdr:col>19</xdr:col>
      <xdr:colOff>447675</xdr:colOff>
      <xdr:row>34</xdr:row>
      <xdr:rowOff>142875</xdr:rowOff>
    </xdr:to>
    <xdr:sp>
      <xdr:nvSpPr>
        <xdr:cNvPr id="7" name="Line 7"/>
        <xdr:cNvSpPr>
          <a:spLocks/>
        </xdr:cNvSpPr>
      </xdr:nvSpPr>
      <xdr:spPr>
        <a:xfrm>
          <a:off x="13020675" y="5705475"/>
          <a:ext cx="0" cy="266700"/>
        </a:xfrm>
        <a:prstGeom prst="line">
          <a:avLst/>
        </a:prstGeom>
        <a:noFill/>
        <a:ln w="25400" cmpd="sng">
          <a:solidFill>
            <a:srgbClr val="FF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495300</xdr:colOff>
      <xdr:row>33</xdr:row>
      <xdr:rowOff>66675</xdr:rowOff>
    </xdr:from>
    <xdr:to>
      <xdr:col>17</xdr:col>
      <xdr:colOff>495300</xdr:colOff>
      <xdr:row>34</xdr:row>
      <xdr:rowOff>152400</xdr:rowOff>
    </xdr:to>
    <xdr:sp>
      <xdr:nvSpPr>
        <xdr:cNvPr id="8" name="Line 8"/>
        <xdr:cNvSpPr>
          <a:spLocks/>
        </xdr:cNvSpPr>
      </xdr:nvSpPr>
      <xdr:spPr>
        <a:xfrm>
          <a:off x="12106275" y="5724525"/>
          <a:ext cx="0" cy="257175"/>
        </a:xfrm>
        <a:prstGeom prst="line">
          <a:avLst/>
        </a:prstGeom>
        <a:noFill/>
        <a:ln w="25400" cmpd="sng">
          <a:solidFill>
            <a:srgbClr val="FF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209550</xdr:colOff>
      <xdr:row>54</xdr:row>
      <xdr:rowOff>28575</xdr:rowOff>
    </xdr:from>
    <xdr:ext cx="1657350" cy="476250"/>
    <xdr:sp>
      <xdr:nvSpPr>
        <xdr:cNvPr id="1" name="AutoShape 1"/>
        <xdr:cNvSpPr>
          <a:spLocks/>
        </xdr:cNvSpPr>
      </xdr:nvSpPr>
      <xdr:spPr>
        <a:xfrm flipH="1">
          <a:off x="9934575" y="9401175"/>
          <a:ext cx="1657350" cy="476250"/>
        </a:xfrm>
        <a:prstGeom prst="wedgeRoundRectCallout">
          <a:avLst>
            <a:gd name="adj1" fmla="val 33967"/>
            <a:gd name="adj2" fmla="val -119231"/>
          </a:avLst>
        </a:prstGeom>
        <a:solidFill>
          <a:srgbClr val="FFFF99"/>
        </a:solidFill>
        <a:ln w="9525" cmpd="sng">
          <a:solidFill>
            <a:srgbClr val="FF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Should agree to your final 2009 balance</a:t>
          </a:r>
        </a:p>
      </xdr:txBody>
    </xdr:sp>
    <xdr:clientData/>
  </xdr:oneCellAnchor>
  <xdr:twoCellAnchor>
    <xdr:from>
      <xdr:col>10</xdr:col>
      <xdr:colOff>657225</xdr:colOff>
      <xdr:row>51</xdr:row>
      <xdr:rowOff>142875</xdr:rowOff>
    </xdr:from>
    <xdr:to>
      <xdr:col>11</xdr:col>
      <xdr:colOff>304800</xdr:colOff>
      <xdr:row>54</xdr:row>
      <xdr:rowOff>66675</xdr:rowOff>
    </xdr:to>
    <xdr:sp>
      <xdr:nvSpPr>
        <xdr:cNvPr id="2" name="Line 2"/>
        <xdr:cNvSpPr>
          <a:spLocks/>
        </xdr:cNvSpPr>
      </xdr:nvSpPr>
      <xdr:spPr>
        <a:xfrm flipH="1" flipV="1">
          <a:off x="9467850" y="9001125"/>
          <a:ext cx="561975" cy="438150"/>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714375</xdr:colOff>
      <xdr:row>52</xdr:row>
      <xdr:rowOff>28575</xdr:rowOff>
    </xdr:from>
    <xdr:to>
      <xdr:col>11</xdr:col>
      <xdr:colOff>219075</xdr:colOff>
      <xdr:row>55</xdr:row>
      <xdr:rowOff>142875</xdr:rowOff>
    </xdr:to>
    <xdr:sp>
      <xdr:nvSpPr>
        <xdr:cNvPr id="3" name="Line 3"/>
        <xdr:cNvSpPr>
          <a:spLocks/>
        </xdr:cNvSpPr>
      </xdr:nvSpPr>
      <xdr:spPr>
        <a:xfrm flipH="1" flipV="1">
          <a:off x="7962900" y="9058275"/>
          <a:ext cx="1981200" cy="61912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209550</xdr:colOff>
      <xdr:row>54</xdr:row>
      <xdr:rowOff>28575</xdr:rowOff>
    </xdr:from>
    <xdr:ext cx="1657350" cy="476250"/>
    <xdr:sp>
      <xdr:nvSpPr>
        <xdr:cNvPr id="1" name="AutoShape 1"/>
        <xdr:cNvSpPr>
          <a:spLocks/>
        </xdr:cNvSpPr>
      </xdr:nvSpPr>
      <xdr:spPr>
        <a:xfrm flipH="1">
          <a:off x="9734550" y="9401175"/>
          <a:ext cx="1657350" cy="476250"/>
        </a:xfrm>
        <a:prstGeom prst="wedgeRoundRectCallout">
          <a:avLst>
            <a:gd name="adj1" fmla="val 30148"/>
            <a:gd name="adj2" fmla="val -119231"/>
          </a:avLst>
        </a:prstGeom>
        <a:solidFill>
          <a:srgbClr val="FFFF99"/>
        </a:solidFill>
        <a:ln w="9525" cmpd="sng">
          <a:solidFill>
            <a:srgbClr val="FF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Should agree to your final 2009 balance</a:t>
          </a:r>
        </a:p>
      </xdr:txBody>
    </xdr:sp>
    <xdr:clientData/>
  </xdr:oneCellAnchor>
  <xdr:twoCellAnchor>
    <xdr:from>
      <xdr:col>10</xdr:col>
      <xdr:colOff>638175</xdr:colOff>
      <xdr:row>52</xdr:row>
      <xdr:rowOff>38100</xdr:rowOff>
    </xdr:from>
    <xdr:to>
      <xdr:col>11</xdr:col>
      <xdr:colOff>257175</xdr:colOff>
      <xdr:row>54</xdr:row>
      <xdr:rowOff>66675</xdr:rowOff>
    </xdr:to>
    <xdr:sp>
      <xdr:nvSpPr>
        <xdr:cNvPr id="2" name="Line 2"/>
        <xdr:cNvSpPr>
          <a:spLocks/>
        </xdr:cNvSpPr>
      </xdr:nvSpPr>
      <xdr:spPr>
        <a:xfrm flipH="1" flipV="1">
          <a:off x="9315450" y="9067800"/>
          <a:ext cx="466725" cy="37147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790575</xdr:colOff>
      <xdr:row>52</xdr:row>
      <xdr:rowOff>38100</xdr:rowOff>
    </xdr:from>
    <xdr:to>
      <xdr:col>11</xdr:col>
      <xdr:colOff>200025</xdr:colOff>
      <xdr:row>55</xdr:row>
      <xdr:rowOff>114300</xdr:rowOff>
    </xdr:to>
    <xdr:sp>
      <xdr:nvSpPr>
        <xdr:cNvPr id="3" name="Line 3"/>
        <xdr:cNvSpPr>
          <a:spLocks/>
        </xdr:cNvSpPr>
      </xdr:nvSpPr>
      <xdr:spPr>
        <a:xfrm flipH="1" flipV="1">
          <a:off x="7905750" y="9067800"/>
          <a:ext cx="1819275" cy="58102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209550</xdr:colOff>
      <xdr:row>54</xdr:row>
      <xdr:rowOff>142875</xdr:rowOff>
    </xdr:from>
    <xdr:ext cx="1657350" cy="476250"/>
    <xdr:sp>
      <xdr:nvSpPr>
        <xdr:cNvPr id="1" name="AutoShape 1"/>
        <xdr:cNvSpPr>
          <a:spLocks/>
        </xdr:cNvSpPr>
      </xdr:nvSpPr>
      <xdr:spPr>
        <a:xfrm flipH="1">
          <a:off x="9734550" y="9401175"/>
          <a:ext cx="1657350" cy="476250"/>
        </a:xfrm>
        <a:prstGeom prst="wedgeRoundRectCallout">
          <a:avLst>
            <a:gd name="adj1" fmla="val 30912"/>
            <a:gd name="adj2" fmla="val -144875"/>
          </a:avLst>
        </a:prstGeom>
        <a:solidFill>
          <a:srgbClr val="FFFF99"/>
        </a:solidFill>
        <a:ln w="9525" cmpd="sng">
          <a:solidFill>
            <a:srgbClr val="FF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Should agree to your final 2009 balance</a:t>
          </a:r>
        </a:p>
      </xdr:txBody>
    </xdr:sp>
    <xdr:clientData/>
  </xdr:oneCellAnchor>
  <xdr:twoCellAnchor>
    <xdr:from>
      <xdr:col>10</xdr:col>
      <xdr:colOff>581025</xdr:colOff>
      <xdr:row>52</xdr:row>
      <xdr:rowOff>38100</xdr:rowOff>
    </xdr:from>
    <xdr:to>
      <xdr:col>11</xdr:col>
      <xdr:colOff>295275</xdr:colOff>
      <xdr:row>54</xdr:row>
      <xdr:rowOff>152400</xdr:rowOff>
    </xdr:to>
    <xdr:sp>
      <xdr:nvSpPr>
        <xdr:cNvPr id="2" name="Line 2"/>
        <xdr:cNvSpPr>
          <a:spLocks/>
        </xdr:cNvSpPr>
      </xdr:nvSpPr>
      <xdr:spPr>
        <a:xfrm flipH="1" flipV="1">
          <a:off x="9258300" y="8953500"/>
          <a:ext cx="561975" cy="457200"/>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685800</xdr:colOff>
      <xdr:row>52</xdr:row>
      <xdr:rowOff>28575</xdr:rowOff>
    </xdr:from>
    <xdr:to>
      <xdr:col>11</xdr:col>
      <xdr:colOff>200025</xdr:colOff>
      <xdr:row>56</xdr:row>
      <xdr:rowOff>66675</xdr:rowOff>
    </xdr:to>
    <xdr:sp>
      <xdr:nvSpPr>
        <xdr:cNvPr id="3" name="Line 3"/>
        <xdr:cNvSpPr>
          <a:spLocks/>
        </xdr:cNvSpPr>
      </xdr:nvSpPr>
      <xdr:spPr>
        <a:xfrm flipH="1" flipV="1">
          <a:off x="7800975" y="8943975"/>
          <a:ext cx="1924050" cy="704850"/>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209550</xdr:colOff>
      <xdr:row>54</xdr:row>
      <xdr:rowOff>28575</xdr:rowOff>
    </xdr:from>
    <xdr:ext cx="1657350" cy="476250"/>
    <xdr:sp>
      <xdr:nvSpPr>
        <xdr:cNvPr id="1" name="AutoShape 1"/>
        <xdr:cNvSpPr>
          <a:spLocks/>
        </xdr:cNvSpPr>
      </xdr:nvSpPr>
      <xdr:spPr>
        <a:xfrm flipH="1">
          <a:off x="9734550" y="9401175"/>
          <a:ext cx="1657350" cy="476250"/>
        </a:xfrm>
        <a:prstGeom prst="wedgeRoundRectCallout">
          <a:avLst>
            <a:gd name="adj1" fmla="val 29388"/>
            <a:gd name="adj2" fmla="val -116671"/>
          </a:avLst>
        </a:prstGeom>
        <a:solidFill>
          <a:srgbClr val="FFFF99"/>
        </a:solidFill>
        <a:ln w="9525" cmpd="sng">
          <a:solidFill>
            <a:srgbClr val="FF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Should agree to your final 2009 balance</a:t>
          </a:r>
        </a:p>
      </xdr:txBody>
    </xdr:sp>
    <xdr:clientData/>
  </xdr:oneCellAnchor>
  <xdr:twoCellAnchor>
    <xdr:from>
      <xdr:col>10</xdr:col>
      <xdr:colOff>600075</xdr:colOff>
      <xdr:row>52</xdr:row>
      <xdr:rowOff>9525</xdr:rowOff>
    </xdr:from>
    <xdr:to>
      <xdr:col>11</xdr:col>
      <xdr:colOff>266700</xdr:colOff>
      <xdr:row>54</xdr:row>
      <xdr:rowOff>85725</xdr:rowOff>
    </xdr:to>
    <xdr:sp>
      <xdr:nvSpPr>
        <xdr:cNvPr id="2" name="Line 2"/>
        <xdr:cNvSpPr>
          <a:spLocks/>
        </xdr:cNvSpPr>
      </xdr:nvSpPr>
      <xdr:spPr>
        <a:xfrm flipH="1" flipV="1">
          <a:off x="9277350" y="9039225"/>
          <a:ext cx="514350" cy="419100"/>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762000</xdr:colOff>
      <xdr:row>52</xdr:row>
      <xdr:rowOff>28575</xdr:rowOff>
    </xdr:from>
    <xdr:to>
      <xdr:col>11</xdr:col>
      <xdr:colOff>190500</xdr:colOff>
      <xdr:row>55</xdr:row>
      <xdr:rowOff>85725</xdr:rowOff>
    </xdr:to>
    <xdr:sp>
      <xdr:nvSpPr>
        <xdr:cNvPr id="3" name="Line 3"/>
        <xdr:cNvSpPr>
          <a:spLocks/>
        </xdr:cNvSpPr>
      </xdr:nvSpPr>
      <xdr:spPr>
        <a:xfrm flipH="1" flipV="1">
          <a:off x="7877175" y="9058275"/>
          <a:ext cx="1838325" cy="56197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904875</xdr:colOff>
      <xdr:row>53</xdr:row>
      <xdr:rowOff>28575</xdr:rowOff>
    </xdr:from>
    <xdr:ext cx="1657350" cy="476250"/>
    <xdr:sp>
      <xdr:nvSpPr>
        <xdr:cNvPr id="1" name="AutoShape 1"/>
        <xdr:cNvSpPr>
          <a:spLocks/>
        </xdr:cNvSpPr>
      </xdr:nvSpPr>
      <xdr:spPr>
        <a:xfrm flipH="1">
          <a:off x="3086100" y="9058275"/>
          <a:ext cx="1657350" cy="476250"/>
        </a:xfrm>
        <a:prstGeom prst="wedgeRoundRectCallout">
          <a:avLst>
            <a:gd name="adj1" fmla="val -67560"/>
            <a:gd name="adj2" fmla="val -101282"/>
          </a:avLst>
        </a:prstGeom>
        <a:solidFill>
          <a:srgbClr val="FFFF99"/>
        </a:solidFill>
        <a:ln w="9525" cmpd="sng">
          <a:solidFill>
            <a:srgbClr val="FF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Should agree to your final 2009 balance</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209550</xdr:colOff>
      <xdr:row>54</xdr:row>
      <xdr:rowOff>28575</xdr:rowOff>
    </xdr:from>
    <xdr:ext cx="1657350" cy="476250"/>
    <xdr:sp>
      <xdr:nvSpPr>
        <xdr:cNvPr id="1" name="AutoShape 1"/>
        <xdr:cNvSpPr>
          <a:spLocks/>
        </xdr:cNvSpPr>
      </xdr:nvSpPr>
      <xdr:spPr>
        <a:xfrm flipH="1">
          <a:off x="9734550" y="9401175"/>
          <a:ext cx="1657350" cy="476250"/>
        </a:xfrm>
        <a:prstGeom prst="wedgeRoundRectCallout">
          <a:avLst>
            <a:gd name="adj1" fmla="val 37018"/>
            <a:gd name="adj2" fmla="val -126925"/>
          </a:avLst>
        </a:prstGeom>
        <a:solidFill>
          <a:srgbClr val="FFFF99"/>
        </a:solidFill>
        <a:ln w="9525" cmpd="sng">
          <a:solidFill>
            <a:srgbClr val="FF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Should agree to your final 2009 balance</a:t>
          </a:r>
        </a:p>
      </xdr:txBody>
    </xdr:sp>
    <xdr:clientData/>
  </xdr:oneCellAnchor>
  <xdr:twoCellAnchor>
    <xdr:from>
      <xdr:col>10</xdr:col>
      <xdr:colOff>600075</xdr:colOff>
      <xdr:row>52</xdr:row>
      <xdr:rowOff>38100</xdr:rowOff>
    </xdr:from>
    <xdr:to>
      <xdr:col>11</xdr:col>
      <xdr:colOff>295275</xdr:colOff>
      <xdr:row>54</xdr:row>
      <xdr:rowOff>66675</xdr:rowOff>
    </xdr:to>
    <xdr:sp>
      <xdr:nvSpPr>
        <xdr:cNvPr id="2" name="Line 2"/>
        <xdr:cNvSpPr>
          <a:spLocks/>
        </xdr:cNvSpPr>
      </xdr:nvSpPr>
      <xdr:spPr>
        <a:xfrm flipH="1" flipV="1">
          <a:off x="9277350" y="9067800"/>
          <a:ext cx="542925" cy="37147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400050</xdr:colOff>
      <xdr:row>52</xdr:row>
      <xdr:rowOff>9525</xdr:rowOff>
    </xdr:from>
    <xdr:to>
      <xdr:col>11</xdr:col>
      <xdr:colOff>228600</xdr:colOff>
      <xdr:row>55</xdr:row>
      <xdr:rowOff>123825</xdr:rowOff>
    </xdr:to>
    <xdr:sp>
      <xdr:nvSpPr>
        <xdr:cNvPr id="3" name="Line 3"/>
        <xdr:cNvSpPr>
          <a:spLocks/>
        </xdr:cNvSpPr>
      </xdr:nvSpPr>
      <xdr:spPr>
        <a:xfrm flipH="1" flipV="1">
          <a:off x="7515225" y="9039225"/>
          <a:ext cx="2238375" cy="61912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209550</xdr:colOff>
      <xdr:row>69</xdr:row>
      <xdr:rowOff>66675</xdr:rowOff>
    </xdr:from>
    <xdr:ext cx="1657350" cy="476250"/>
    <xdr:sp>
      <xdr:nvSpPr>
        <xdr:cNvPr id="1" name="AutoShape 1"/>
        <xdr:cNvSpPr>
          <a:spLocks/>
        </xdr:cNvSpPr>
      </xdr:nvSpPr>
      <xdr:spPr>
        <a:xfrm flipH="1">
          <a:off x="9734550" y="12011025"/>
          <a:ext cx="1657350" cy="476250"/>
        </a:xfrm>
        <a:prstGeom prst="wedgeRoundRectCallout">
          <a:avLst>
            <a:gd name="adj1" fmla="val 37018"/>
            <a:gd name="adj2" fmla="val -126925"/>
          </a:avLst>
        </a:prstGeom>
        <a:solidFill>
          <a:srgbClr val="FFFF99"/>
        </a:solidFill>
        <a:ln w="9525" cmpd="sng">
          <a:solidFill>
            <a:srgbClr val="FF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Should agree to your final 2009 balance</a:t>
          </a:r>
        </a:p>
      </xdr:txBody>
    </xdr:sp>
    <xdr:clientData/>
  </xdr:oneCellAnchor>
  <xdr:twoCellAnchor>
    <xdr:from>
      <xdr:col>10</xdr:col>
      <xdr:colOff>485775</xdr:colOff>
      <xdr:row>67</xdr:row>
      <xdr:rowOff>38100</xdr:rowOff>
    </xdr:from>
    <xdr:to>
      <xdr:col>11</xdr:col>
      <xdr:colOff>295275</xdr:colOff>
      <xdr:row>69</xdr:row>
      <xdr:rowOff>104775</xdr:rowOff>
    </xdr:to>
    <xdr:sp>
      <xdr:nvSpPr>
        <xdr:cNvPr id="2" name="Line 2"/>
        <xdr:cNvSpPr>
          <a:spLocks/>
        </xdr:cNvSpPr>
      </xdr:nvSpPr>
      <xdr:spPr>
        <a:xfrm flipH="1" flipV="1">
          <a:off x="9163050" y="11639550"/>
          <a:ext cx="657225" cy="40957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752475</xdr:colOff>
      <xdr:row>67</xdr:row>
      <xdr:rowOff>28575</xdr:rowOff>
    </xdr:from>
    <xdr:to>
      <xdr:col>11</xdr:col>
      <xdr:colOff>200025</xdr:colOff>
      <xdr:row>71</xdr:row>
      <xdr:rowOff>28575</xdr:rowOff>
    </xdr:to>
    <xdr:sp>
      <xdr:nvSpPr>
        <xdr:cNvPr id="3" name="Line 3"/>
        <xdr:cNvSpPr>
          <a:spLocks/>
        </xdr:cNvSpPr>
      </xdr:nvSpPr>
      <xdr:spPr>
        <a:xfrm flipH="1" flipV="1">
          <a:off x="7867650" y="11630025"/>
          <a:ext cx="1857375" cy="666750"/>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21"/>
  <sheetViews>
    <sheetView tabSelected="1" workbookViewId="0" topLeftCell="A1">
      <selection activeCell="A7" sqref="A7:L7"/>
    </sheetView>
  </sheetViews>
  <sheetFormatPr defaultColWidth="9.140625" defaultRowHeight="12.75"/>
  <sheetData>
    <row r="1" ht="18">
      <c r="A1" s="142" t="s">
        <v>39</v>
      </c>
    </row>
    <row r="2" ht="18">
      <c r="A2" s="142" t="s">
        <v>87</v>
      </c>
    </row>
    <row r="3" ht="18">
      <c r="A3" s="143" t="s">
        <v>304</v>
      </c>
    </row>
    <row r="5" spans="1:12" ht="63" customHeight="1">
      <c r="A5" s="198" t="s">
        <v>312</v>
      </c>
      <c r="B5" s="199"/>
      <c r="C5" s="199"/>
      <c r="D5" s="199"/>
      <c r="E5" s="199"/>
      <c r="F5" s="199"/>
      <c r="G5" s="199"/>
      <c r="H5" s="199"/>
      <c r="I5" s="199"/>
      <c r="J5" s="199"/>
      <c r="K5" s="199"/>
      <c r="L5" s="199"/>
    </row>
    <row r="6" spans="1:12" ht="12.75" customHeight="1">
      <c r="A6" s="144"/>
      <c r="B6" s="145"/>
      <c r="C6" s="145"/>
      <c r="D6" s="145"/>
      <c r="E6" s="145"/>
      <c r="F6" s="145"/>
      <c r="G6" s="145"/>
      <c r="H6" s="145"/>
      <c r="I6" s="145"/>
      <c r="J6" s="145"/>
      <c r="K6" s="145"/>
      <c r="L6" s="145"/>
    </row>
    <row r="7" spans="1:12" ht="53.25" customHeight="1">
      <c r="A7" s="198" t="s">
        <v>88</v>
      </c>
      <c r="B7" s="199"/>
      <c r="C7" s="199"/>
      <c r="D7" s="199"/>
      <c r="E7" s="199"/>
      <c r="F7" s="199"/>
      <c r="G7" s="199"/>
      <c r="H7" s="199"/>
      <c r="I7" s="199"/>
      <c r="J7" s="199"/>
      <c r="K7" s="199"/>
      <c r="L7" s="199"/>
    </row>
    <row r="9" spans="1:12" ht="25.5" customHeight="1">
      <c r="A9" s="198" t="s">
        <v>305</v>
      </c>
      <c r="B9" s="198"/>
      <c r="C9" s="198"/>
      <c r="D9" s="198"/>
      <c r="E9" s="198"/>
      <c r="F9" s="198"/>
      <c r="G9" s="198"/>
      <c r="H9" s="198"/>
      <c r="I9" s="198"/>
      <c r="J9" s="198"/>
      <c r="K9" s="198"/>
      <c r="L9" s="198"/>
    </row>
    <row r="11" spans="1:12" ht="26.25" customHeight="1">
      <c r="A11" s="198" t="s">
        <v>310</v>
      </c>
      <c r="B11" s="198"/>
      <c r="C11" s="198"/>
      <c r="D11" s="198"/>
      <c r="E11" s="198"/>
      <c r="F11" s="198"/>
      <c r="G11" s="198"/>
      <c r="H11" s="198"/>
      <c r="I11" s="198"/>
      <c r="J11" s="198"/>
      <c r="K11" s="198"/>
      <c r="L11" s="198"/>
    </row>
    <row r="13" spans="1:12" ht="25.5" customHeight="1">
      <c r="A13" s="200" t="s">
        <v>306</v>
      </c>
      <c r="B13" s="200"/>
      <c r="C13" s="200"/>
      <c r="D13" s="200"/>
      <c r="E13" s="200"/>
      <c r="F13" s="200"/>
      <c r="G13" s="200"/>
      <c r="H13" s="200"/>
      <c r="I13" s="200"/>
      <c r="J13" s="200"/>
      <c r="K13" s="200"/>
      <c r="L13" s="200"/>
    </row>
    <row r="15" spans="1:12" ht="38.25" customHeight="1">
      <c r="A15" s="198" t="s">
        <v>307</v>
      </c>
      <c r="B15" s="198"/>
      <c r="C15" s="198"/>
      <c r="D15" s="198"/>
      <c r="E15" s="198"/>
      <c r="F15" s="198"/>
      <c r="G15" s="198"/>
      <c r="H15" s="198"/>
      <c r="I15" s="198"/>
      <c r="J15" s="198"/>
      <c r="K15" s="198"/>
      <c r="L15" s="198"/>
    </row>
    <row r="16" spans="1:12" ht="15" customHeight="1">
      <c r="A16" s="144"/>
      <c r="B16" s="144"/>
      <c r="C16" s="144"/>
      <c r="D16" s="144"/>
      <c r="E16" s="144"/>
      <c r="F16" s="144"/>
      <c r="G16" s="144"/>
      <c r="H16" s="144"/>
      <c r="I16" s="144"/>
      <c r="J16" s="144"/>
      <c r="K16" s="144"/>
      <c r="L16" s="144"/>
    </row>
    <row r="17" spans="1:12" ht="52.5" customHeight="1">
      <c r="A17" s="198" t="s">
        <v>311</v>
      </c>
      <c r="B17" s="198"/>
      <c r="C17" s="198"/>
      <c r="D17" s="198"/>
      <c r="E17" s="198"/>
      <c r="F17" s="198"/>
      <c r="G17" s="198"/>
      <c r="H17" s="198"/>
      <c r="I17" s="198"/>
      <c r="J17" s="198"/>
      <c r="K17" s="198"/>
      <c r="L17" s="198"/>
    </row>
    <row r="18" spans="1:12" ht="15" customHeight="1">
      <c r="A18" s="144"/>
      <c r="B18" s="144"/>
      <c r="C18" s="144"/>
      <c r="D18" s="144"/>
      <c r="E18" s="144"/>
      <c r="F18" s="144"/>
      <c r="G18" s="144"/>
      <c r="H18" s="144"/>
      <c r="I18" s="144"/>
      <c r="J18" s="144"/>
      <c r="K18" s="144"/>
      <c r="L18" s="144"/>
    </row>
    <row r="19" spans="1:12" ht="39.75" customHeight="1">
      <c r="A19" s="198" t="s">
        <v>309</v>
      </c>
      <c r="B19" s="198"/>
      <c r="C19" s="198"/>
      <c r="D19" s="198"/>
      <c r="E19" s="198"/>
      <c r="F19" s="198"/>
      <c r="G19" s="198"/>
      <c r="H19" s="198"/>
      <c r="I19" s="198"/>
      <c r="J19" s="198"/>
      <c r="K19" s="198"/>
      <c r="L19" s="198"/>
    </row>
    <row r="21" spans="1:12" ht="27" customHeight="1">
      <c r="A21" s="198" t="s">
        <v>308</v>
      </c>
      <c r="B21" s="198"/>
      <c r="C21" s="198"/>
      <c r="D21" s="198"/>
      <c r="E21" s="198"/>
      <c r="F21" s="198"/>
      <c r="G21" s="198"/>
      <c r="H21" s="198"/>
      <c r="I21" s="198"/>
      <c r="J21" s="198"/>
      <c r="K21" s="198"/>
      <c r="L21" s="198"/>
    </row>
  </sheetData>
  <mergeCells count="9">
    <mergeCell ref="A19:L19"/>
    <mergeCell ref="A15:L15"/>
    <mergeCell ref="A13:L13"/>
    <mergeCell ref="A21:L21"/>
    <mergeCell ref="A17:L17"/>
    <mergeCell ref="A5:L5"/>
    <mergeCell ref="A11:L11"/>
    <mergeCell ref="A7:L7"/>
    <mergeCell ref="A9:L9"/>
  </mergeCells>
  <printOptions verticalCentered="1"/>
  <pageMargins left="0.75" right="0.75" top="0.5" bottom="0.5" header="0.5" footer="0.5"/>
  <pageSetup fitToHeight="1" fitToWidth="1" horizontalDpi="600" verticalDpi="600" orientation="landscape" paperSize="5" r:id="rId1"/>
</worksheet>
</file>

<file path=xl/worksheets/sheet10.xml><?xml version="1.0" encoding="utf-8"?>
<worksheet xmlns="http://schemas.openxmlformats.org/spreadsheetml/2006/main" xmlns:r="http://schemas.openxmlformats.org/officeDocument/2006/relationships">
  <sheetPr>
    <pageSetUpPr fitToPage="1"/>
  </sheetPr>
  <dimension ref="A1:AH160"/>
  <sheetViews>
    <sheetView zoomScale="75" zoomScaleNormal="75" workbookViewId="0" topLeftCell="A1">
      <selection activeCell="A1" sqref="A1"/>
    </sheetView>
  </sheetViews>
  <sheetFormatPr defaultColWidth="9.140625" defaultRowHeight="12.75"/>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ustomWidth="1"/>
    <col min="32" max="16384" width="9.140625" style="53" customWidth="1"/>
  </cols>
  <sheetData>
    <row r="1" spans="1:31" s="81" customFormat="1" ht="18.75" customHeight="1">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c r="A2" s="69" t="s">
        <v>66</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c r="A3" s="69" t="s">
        <v>90</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27" ht="12.75">
      <c r="A5" s="105"/>
      <c r="B5" s="106" t="s">
        <v>45</v>
      </c>
      <c r="C5" s="107" t="s">
        <v>36</v>
      </c>
      <c r="D5" s="107" t="s">
        <v>38</v>
      </c>
      <c r="E5" s="107"/>
      <c r="F5" s="107" t="s">
        <v>51</v>
      </c>
      <c r="G5" s="107" t="s">
        <v>89</v>
      </c>
      <c r="H5" s="108" t="s">
        <v>47</v>
      </c>
      <c r="I5" s="104">
        <v>40178</v>
      </c>
      <c r="J5" s="100"/>
      <c r="K5" s="100"/>
      <c r="L5" s="102"/>
      <c r="M5" s="103">
        <v>40543</v>
      </c>
      <c r="N5" s="100"/>
      <c r="O5" s="101"/>
      <c r="P5" s="100"/>
      <c r="Q5" s="101"/>
      <c r="R5" s="100"/>
      <c r="S5" s="102"/>
      <c r="T5" s="103">
        <v>40908</v>
      </c>
      <c r="U5" s="100"/>
      <c r="V5" s="101"/>
      <c r="W5" s="100"/>
      <c r="X5" s="101"/>
      <c r="Y5" s="100"/>
      <c r="Z5" s="118"/>
      <c r="AA5" s="146"/>
    </row>
    <row r="6" spans="1:27" ht="12" customHeight="1" thickBot="1">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27" ht="15" customHeight="1">
      <c r="A7" s="109"/>
      <c r="B7" s="54"/>
      <c r="H7" s="88"/>
      <c r="I7" s="54"/>
      <c r="J7" s="54"/>
      <c r="K7" s="54"/>
      <c r="L7" s="91"/>
      <c r="M7" s="54"/>
      <c r="N7" s="54"/>
      <c r="O7" s="54"/>
      <c r="P7" s="54"/>
      <c r="Q7" s="54"/>
      <c r="R7" s="54"/>
      <c r="S7" s="91"/>
      <c r="T7" s="54"/>
      <c r="U7" s="54"/>
      <c r="V7" s="54"/>
      <c r="W7" s="54"/>
      <c r="X7" s="54"/>
      <c r="Y7" s="54"/>
      <c r="Z7" s="120"/>
      <c r="AA7" s="147"/>
    </row>
    <row r="8" spans="1:27" ht="15" customHeight="1">
      <c r="A8" s="110" t="s">
        <v>275</v>
      </c>
      <c r="B8" s="93">
        <v>33786</v>
      </c>
      <c r="C8" s="130"/>
      <c r="D8" s="67">
        <v>40</v>
      </c>
      <c r="E8" s="132">
        <v>93028</v>
      </c>
      <c r="F8" s="76">
        <v>0</v>
      </c>
      <c r="G8" s="74">
        <f>+E8-F8</f>
        <v>93028</v>
      </c>
      <c r="H8" s="96">
        <f>+(E8-F8)/(D8*12)</f>
        <v>193.80833333333334</v>
      </c>
      <c r="I8" s="74">
        <f>IF(B8&lt;$I$5,E8,0)</f>
        <v>93028</v>
      </c>
      <c r="J8" s="71">
        <f>IF(B8&gt;$I$5,0,IF(($I$5-B8)/30.4375&gt;(D8*12),(D8*12),($I$5-B8)/30.4375))</f>
        <v>210.0041067761807</v>
      </c>
      <c r="K8" s="74">
        <f>IF(H8*J8&gt;I8,-I8,-H8*J8)</f>
        <v>-40700.545927446954</v>
      </c>
      <c r="L8" s="96">
        <f>+I8+K8</f>
        <v>52327.454072553046</v>
      </c>
      <c r="M8" s="74">
        <f>IF(AND($I$5&lt;B8,B8&lt;$M$5+1),E8,0)</f>
        <v>0</v>
      </c>
      <c r="N8" s="74">
        <f>IF(AND($I$5&lt;C8,C8&lt;$M$5+1),-E8,0)</f>
        <v>0</v>
      </c>
      <c r="O8" s="74">
        <f>+I8+M8+N8</f>
        <v>93028</v>
      </c>
      <c r="P8" s="67">
        <v>12</v>
      </c>
      <c r="Q8" s="74">
        <f>-H8*P8</f>
        <v>-2325.7</v>
      </c>
      <c r="R8" s="74">
        <f>IF(O8=0,0,K8+Q8)</f>
        <v>-43026.24592744695</v>
      </c>
      <c r="S8" s="96">
        <f>+O8+R8</f>
        <v>50001.75407255305</v>
      </c>
      <c r="T8" s="74">
        <f>IF(AND($M$5&lt;B8,J8&lt;$T$5+1),E8,0)</f>
        <v>0</v>
      </c>
      <c r="U8" s="74"/>
      <c r="V8" s="74">
        <f>+O8+T8+U8</f>
        <v>93028</v>
      </c>
      <c r="W8" s="67">
        <v>12</v>
      </c>
      <c r="X8" s="74">
        <f>-H8*W8</f>
        <v>-2325.7</v>
      </c>
      <c r="Y8" s="74">
        <f>IF(V8=0,0,R8+X8)</f>
        <v>-45351.94592744695</v>
      </c>
      <c r="Z8" s="121">
        <f>+V8+Y8</f>
        <v>47676.05407255305</v>
      </c>
      <c r="AA8" s="148" t="str">
        <f>IF(J8+P8+W8&lt;((D8*12)+1),"OK","ERROR")</f>
        <v>OK</v>
      </c>
    </row>
    <row r="9" spans="1:27" ht="15" customHeight="1">
      <c r="A9" s="110" t="s">
        <v>276</v>
      </c>
      <c r="B9" s="93">
        <v>38534</v>
      </c>
      <c r="C9" s="130"/>
      <c r="D9" s="67">
        <v>40</v>
      </c>
      <c r="E9" s="132">
        <v>296521</v>
      </c>
      <c r="F9" s="76">
        <v>0</v>
      </c>
      <c r="G9" s="74">
        <f aca="true" t="shared" si="0" ref="G9:G50">+E9-F9</f>
        <v>296521</v>
      </c>
      <c r="H9" s="96">
        <f aca="true" t="shared" si="1" ref="H9:H50">+(E9-F9)/(D9*12)</f>
        <v>617.7520833333333</v>
      </c>
      <c r="I9" s="74">
        <f aca="true" t="shared" si="2" ref="I9:I50">IF(B9&lt;$I$5,E9,0)</f>
        <v>296521</v>
      </c>
      <c r="J9" s="71">
        <f aca="true" t="shared" si="3" ref="J9:J50">IF(B9&gt;$I$5,0,IF(($I$5-B9)/30.4375&gt;(D9*12),(D9*12),($I$5-B9)/30.4375))</f>
        <v>54.012320328542096</v>
      </c>
      <c r="K9" s="191">
        <f>IF(H9*J9&gt;I9,-I9,-H9*J9)-13.33</f>
        <v>-33379.55340862423</v>
      </c>
      <c r="L9" s="96">
        <f aca="true" t="shared" si="4" ref="L9:L50">+I9+K9</f>
        <v>263141.44659137574</v>
      </c>
      <c r="M9" s="74">
        <f aca="true" t="shared" si="5" ref="M9:M50">IF(AND($I$5&lt;B9,B9&lt;$M$5+1),E9,0)</f>
        <v>0</v>
      </c>
      <c r="N9" s="74">
        <f aca="true" t="shared" si="6" ref="N9:N50">IF(AND($I$5&lt;C9,C9&lt;$M$5+1),-E9,0)</f>
        <v>0</v>
      </c>
      <c r="O9" s="74">
        <f aca="true" t="shared" si="7" ref="O9:O50">+I9+M9+N9</f>
        <v>296521</v>
      </c>
      <c r="P9" s="67">
        <v>12</v>
      </c>
      <c r="Q9" s="74">
        <f aca="true" t="shared" si="8" ref="Q9:Q50">-H9*P9</f>
        <v>-7413.025</v>
      </c>
      <c r="R9" s="74">
        <f aca="true" t="shared" si="9" ref="R9:R50">IF(O9=0,0,K9+Q9)</f>
        <v>-40792.578408624235</v>
      </c>
      <c r="S9" s="96">
        <f aca="true" t="shared" si="10" ref="S9:S50">+O9+R9</f>
        <v>255728.42159137578</v>
      </c>
      <c r="T9" s="74">
        <f aca="true" t="shared" si="11" ref="T9:T50">IF(AND($M$5&lt;B9,J9&lt;$T$5+1),E9,0)</f>
        <v>0</v>
      </c>
      <c r="U9" s="74">
        <f aca="true" t="shared" si="12" ref="U9:U50">IF(AND($M$5&lt;C9,C9&lt;$T$5+1),-E9,0)</f>
        <v>0</v>
      </c>
      <c r="V9" s="74">
        <f aca="true" t="shared" si="13" ref="V9:V50">+O9+T9+U9</f>
        <v>296521</v>
      </c>
      <c r="W9" s="67">
        <v>12</v>
      </c>
      <c r="X9" s="74">
        <f aca="true" t="shared" si="14" ref="X9:X50">-H9*W9</f>
        <v>-7413.025</v>
      </c>
      <c r="Y9" s="74">
        <f aca="true" t="shared" si="15" ref="Y9:Y50">IF(V9=0,0,R9+X9)</f>
        <v>-48205.603408624236</v>
      </c>
      <c r="Z9" s="121">
        <f aca="true" t="shared" si="16" ref="Z9:Z50">+V9+Y9</f>
        <v>248315.39659137576</v>
      </c>
      <c r="AA9" s="148" t="str">
        <f aca="true" t="shared" si="17" ref="AA9:AA50">IF(J9+P9+W9&lt;((D9*12)+1),"OK","ERROR")</f>
        <v>OK</v>
      </c>
    </row>
    <row r="10" spans="1:27" ht="15" customHeight="1">
      <c r="A10" s="110"/>
      <c r="B10" s="93" t="s">
        <v>56</v>
      </c>
      <c r="C10" s="130"/>
      <c r="D10" s="67">
        <v>30</v>
      </c>
      <c r="E10" s="132"/>
      <c r="F10" s="76">
        <v>0</v>
      </c>
      <c r="G10" s="74">
        <f t="shared" si="0"/>
        <v>0</v>
      </c>
      <c r="H10" s="96">
        <f t="shared" si="1"/>
        <v>0</v>
      </c>
      <c r="I10" s="74">
        <f t="shared" si="2"/>
        <v>0</v>
      </c>
      <c r="J10" s="71">
        <f t="shared" si="3"/>
        <v>0</v>
      </c>
      <c r="K10" s="74">
        <f aca="true" t="shared" si="18" ref="K10:K50">IF(H10*J10&gt;I10,-I10,-H10*J10)</f>
        <v>0</v>
      </c>
      <c r="L10" s="96">
        <f t="shared" si="4"/>
        <v>0</v>
      </c>
      <c r="M10" s="74">
        <f t="shared" si="5"/>
        <v>0</v>
      </c>
      <c r="N10" s="74">
        <f t="shared" si="6"/>
        <v>0</v>
      </c>
      <c r="O10" s="74">
        <f t="shared" si="7"/>
        <v>0</v>
      </c>
      <c r="P10" s="67"/>
      <c r="Q10" s="74">
        <f t="shared" si="8"/>
        <v>0</v>
      </c>
      <c r="R10" s="74">
        <f t="shared" si="9"/>
        <v>0</v>
      </c>
      <c r="S10" s="96">
        <f t="shared" si="10"/>
        <v>0</v>
      </c>
      <c r="T10" s="74">
        <f t="shared" si="11"/>
        <v>0</v>
      </c>
      <c r="U10" s="74">
        <f t="shared" si="12"/>
        <v>0</v>
      </c>
      <c r="V10" s="74">
        <f t="shared" si="13"/>
        <v>0</v>
      </c>
      <c r="W10" s="67"/>
      <c r="X10" s="74">
        <f t="shared" si="14"/>
        <v>0</v>
      </c>
      <c r="Y10" s="74">
        <f t="shared" si="15"/>
        <v>0</v>
      </c>
      <c r="Z10" s="121">
        <f t="shared" si="16"/>
        <v>0</v>
      </c>
      <c r="AA10" s="148" t="str">
        <f t="shared" si="17"/>
        <v>OK</v>
      </c>
    </row>
    <row r="11" spans="1:31" s="61" customFormat="1" ht="13.5" customHeight="1">
      <c r="A11" s="110"/>
      <c r="B11" s="93" t="s">
        <v>56</v>
      </c>
      <c r="C11" s="130"/>
      <c r="D11" s="67">
        <v>30</v>
      </c>
      <c r="E11" s="132"/>
      <c r="F11" s="76">
        <v>0</v>
      </c>
      <c r="G11" s="74">
        <f t="shared" si="0"/>
        <v>0</v>
      </c>
      <c r="H11" s="96">
        <f t="shared" si="1"/>
        <v>0</v>
      </c>
      <c r="I11" s="74">
        <f t="shared" si="2"/>
        <v>0</v>
      </c>
      <c r="J11" s="71">
        <f t="shared" si="3"/>
        <v>0</v>
      </c>
      <c r="K11" s="74">
        <f t="shared" si="18"/>
        <v>0</v>
      </c>
      <c r="L11" s="96">
        <f t="shared" si="4"/>
        <v>0</v>
      </c>
      <c r="M11" s="74">
        <f t="shared" si="5"/>
        <v>0</v>
      </c>
      <c r="N11" s="74">
        <f t="shared" si="6"/>
        <v>0</v>
      </c>
      <c r="O11" s="74">
        <f t="shared" si="7"/>
        <v>0</v>
      </c>
      <c r="P11" s="67"/>
      <c r="Q11" s="74">
        <f t="shared" si="8"/>
        <v>0</v>
      </c>
      <c r="R11" s="74">
        <f t="shared" si="9"/>
        <v>0</v>
      </c>
      <c r="S11" s="96">
        <f t="shared" si="10"/>
        <v>0</v>
      </c>
      <c r="T11" s="74">
        <f t="shared" si="11"/>
        <v>0</v>
      </c>
      <c r="U11" s="74">
        <f t="shared" si="12"/>
        <v>0</v>
      </c>
      <c r="V11" s="74">
        <f t="shared" si="13"/>
        <v>0</v>
      </c>
      <c r="W11" s="67"/>
      <c r="X11" s="74">
        <f t="shared" si="14"/>
        <v>0</v>
      </c>
      <c r="Y11" s="74">
        <f t="shared" si="15"/>
        <v>0</v>
      </c>
      <c r="Z11" s="121">
        <f t="shared" si="16"/>
        <v>0</v>
      </c>
      <c r="AA11" s="148" t="str">
        <f t="shared" si="17"/>
        <v>OK</v>
      </c>
      <c r="AB11" s="55"/>
      <c r="AC11" s="55"/>
      <c r="AD11" s="55"/>
      <c r="AE11" s="55"/>
    </row>
    <row r="12" spans="1:31" s="61" customFormat="1" ht="13.5" customHeight="1">
      <c r="A12" s="110"/>
      <c r="B12" s="93" t="s">
        <v>56</v>
      </c>
      <c r="C12" s="130"/>
      <c r="D12" s="67">
        <v>30</v>
      </c>
      <c r="E12" s="132"/>
      <c r="F12" s="76">
        <v>0</v>
      </c>
      <c r="G12" s="74">
        <f t="shared" si="0"/>
        <v>0</v>
      </c>
      <c r="H12" s="96">
        <f t="shared" si="1"/>
        <v>0</v>
      </c>
      <c r="I12" s="74">
        <f t="shared" si="2"/>
        <v>0</v>
      </c>
      <c r="J12" s="71">
        <f t="shared" si="3"/>
        <v>0</v>
      </c>
      <c r="K12" s="74">
        <f t="shared" si="18"/>
        <v>0</v>
      </c>
      <c r="L12" s="96">
        <f t="shared" si="4"/>
        <v>0</v>
      </c>
      <c r="M12" s="74">
        <f t="shared" si="5"/>
        <v>0</v>
      </c>
      <c r="N12" s="74">
        <f t="shared" si="6"/>
        <v>0</v>
      </c>
      <c r="O12" s="74">
        <f t="shared" si="7"/>
        <v>0</v>
      </c>
      <c r="P12" s="67"/>
      <c r="Q12" s="74">
        <f t="shared" si="8"/>
        <v>0</v>
      </c>
      <c r="R12" s="74">
        <f t="shared" si="9"/>
        <v>0</v>
      </c>
      <c r="S12" s="96">
        <f t="shared" si="10"/>
        <v>0</v>
      </c>
      <c r="T12" s="74">
        <f t="shared" si="11"/>
        <v>0</v>
      </c>
      <c r="U12" s="74">
        <f t="shared" si="12"/>
        <v>0</v>
      </c>
      <c r="V12" s="74">
        <f t="shared" si="13"/>
        <v>0</v>
      </c>
      <c r="W12" s="67"/>
      <c r="X12" s="74">
        <f t="shared" si="14"/>
        <v>0</v>
      </c>
      <c r="Y12" s="74">
        <f t="shared" si="15"/>
        <v>0</v>
      </c>
      <c r="Z12" s="121">
        <f t="shared" si="16"/>
        <v>0</v>
      </c>
      <c r="AA12" s="148" t="str">
        <f t="shared" si="17"/>
        <v>OK</v>
      </c>
      <c r="AB12" s="55"/>
      <c r="AC12" s="59"/>
      <c r="AD12" s="55"/>
      <c r="AE12" s="59"/>
    </row>
    <row r="13" spans="1:34" ht="12.75" customHeight="1">
      <c r="A13" s="111"/>
      <c r="B13" s="150" t="s">
        <v>56</v>
      </c>
      <c r="C13" s="94"/>
      <c r="D13" s="67">
        <v>30</v>
      </c>
      <c r="E13" s="132"/>
      <c r="F13" s="76">
        <v>0</v>
      </c>
      <c r="G13" s="74">
        <f t="shared" si="0"/>
        <v>0</v>
      </c>
      <c r="H13" s="96">
        <f t="shared" si="1"/>
        <v>0</v>
      </c>
      <c r="I13" s="74">
        <f t="shared" si="2"/>
        <v>0</v>
      </c>
      <c r="J13" s="71">
        <f t="shared" si="3"/>
        <v>0</v>
      </c>
      <c r="K13" s="74">
        <f t="shared" si="18"/>
        <v>0</v>
      </c>
      <c r="L13" s="96">
        <f t="shared" si="4"/>
        <v>0</v>
      </c>
      <c r="M13" s="74">
        <f t="shared" si="5"/>
        <v>0</v>
      </c>
      <c r="N13" s="74">
        <f t="shared" si="6"/>
        <v>0</v>
      </c>
      <c r="O13" s="74">
        <f t="shared" si="7"/>
        <v>0</v>
      </c>
      <c r="P13" s="67"/>
      <c r="Q13" s="74">
        <f t="shared" si="8"/>
        <v>0</v>
      </c>
      <c r="R13" s="74">
        <f t="shared" si="9"/>
        <v>0</v>
      </c>
      <c r="S13" s="96">
        <f t="shared" si="10"/>
        <v>0</v>
      </c>
      <c r="T13" s="74">
        <f t="shared" si="11"/>
        <v>0</v>
      </c>
      <c r="U13" s="74">
        <f t="shared" si="12"/>
        <v>0</v>
      </c>
      <c r="V13" s="74">
        <f t="shared" si="13"/>
        <v>0</v>
      </c>
      <c r="W13" s="67"/>
      <c r="X13" s="74">
        <f t="shared" si="14"/>
        <v>0</v>
      </c>
      <c r="Y13" s="74">
        <f t="shared" si="15"/>
        <v>0</v>
      </c>
      <c r="Z13" s="121">
        <f t="shared" si="16"/>
        <v>0</v>
      </c>
      <c r="AA13" s="148" t="str">
        <f t="shared" si="17"/>
        <v>OK</v>
      </c>
      <c r="AF13" s="5"/>
      <c r="AG13" s="5"/>
      <c r="AH13" s="5"/>
    </row>
    <row r="14" spans="1:34" ht="12.75" customHeight="1">
      <c r="A14" s="111"/>
      <c r="B14" s="130" t="s">
        <v>56</v>
      </c>
      <c r="C14" s="94"/>
      <c r="D14" s="67">
        <v>30</v>
      </c>
      <c r="E14" s="132"/>
      <c r="F14" s="76">
        <v>0</v>
      </c>
      <c r="G14" s="74">
        <f t="shared" si="0"/>
        <v>0</v>
      </c>
      <c r="H14" s="96">
        <f t="shared" si="1"/>
        <v>0</v>
      </c>
      <c r="I14" s="74">
        <f t="shared" si="2"/>
        <v>0</v>
      </c>
      <c r="J14" s="71">
        <f t="shared" si="3"/>
        <v>0</v>
      </c>
      <c r="K14" s="74">
        <f t="shared" si="18"/>
        <v>0</v>
      </c>
      <c r="L14" s="96">
        <f t="shared" si="4"/>
        <v>0</v>
      </c>
      <c r="M14" s="74">
        <f t="shared" si="5"/>
        <v>0</v>
      </c>
      <c r="N14" s="74">
        <f t="shared" si="6"/>
        <v>0</v>
      </c>
      <c r="O14" s="74">
        <f t="shared" si="7"/>
        <v>0</v>
      </c>
      <c r="P14" s="67"/>
      <c r="Q14" s="74">
        <f t="shared" si="8"/>
        <v>0</v>
      </c>
      <c r="R14" s="74">
        <f t="shared" si="9"/>
        <v>0</v>
      </c>
      <c r="S14" s="96">
        <f t="shared" si="10"/>
        <v>0</v>
      </c>
      <c r="T14" s="74">
        <f t="shared" si="11"/>
        <v>0</v>
      </c>
      <c r="U14" s="74">
        <f t="shared" si="12"/>
        <v>0</v>
      </c>
      <c r="V14" s="74">
        <f t="shared" si="13"/>
        <v>0</v>
      </c>
      <c r="W14" s="67"/>
      <c r="X14" s="74">
        <f t="shared" si="14"/>
        <v>0</v>
      </c>
      <c r="Y14" s="74">
        <f t="shared" si="15"/>
        <v>0</v>
      </c>
      <c r="Z14" s="121">
        <f t="shared" si="16"/>
        <v>0</v>
      </c>
      <c r="AA14" s="148" t="str">
        <f t="shared" si="17"/>
        <v>OK</v>
      </c>
      <c r="AF14" s="5"/>
      <c r="AG14" s="5"/>
      <c r="AH14" s="5"/>
    </row>
    <row r="15" spans="1:34" ht="13.5" customHeight="1">
      <c r="A15" s="111"/>
      <c r="B15" s="130" t="s">
        <v>56</v>
      </c>
      <c r="C15" s="94"/>
      <c r="D15" s="67">
        <v>30</v>
      </c>
      <c r="E15" s="132"/>
      <c r="F15" s="76">
        <v>0</v>
      </c>
      <c r="G15" s="74">
        <f t="shared" si="0"/>
        <v>0</v>
      </c>
      <c r="H15" s="96">
        <f t="shared" si="1"/>
        <v>0</v>
      </c>
      <c r="I15" s="74">
        <f t="shared" si="2"/>
        <v>0</v>
      </c>
      <c r="J15" s="71">
        <f t="shared" si="3"/>
        <v>0</v>
      </c>
      <c r="K15" s="74">
        <f t="shared" si="18"/>
        <v>0</v>
      </c>
      <c r="L15" s="96">
        <f t="shared" si="4"/>
        <v>0</v>
      </c>
      <c r="M15" s="74">
        <f t="shared" si="5"/>
        <v>0</v>
      </c>
      <c r="N15" s="74">
        <f t="shared" si="6"/>
        <v>0</v>
      </c>
      <c r="O15" s="74">
        <f t="shared" si="7"/>
        <v>0</v>
      </c>
      <c r="P15" s="67"/>
      <c r="Q15" s="74">
        <f t="shared" si="8"/>
        <v>0</v>
      </c>
      <c r="R15" s="74">
        <f t="shared" si="9"/>
        <v>0</v>
      </c>
      <c r="S15" s="96">
        <f t="shared" si="10"/>
        <v>0</v>
      </c>
      <c r="T15" s="74">
        <f t="shared" si="11"/>
        <v>0</v>
      </c>
      <c r="U15" s="74">
        <f t="shared" si="12"/>
        <v>0</v>
      </c>
      <c r="V15" s="74">
        <f t="shared" si="13"/>
        <v>0</v>
      </c>
      <c r="W15" s="67"/>
      <c r="X15" s="74">
        <f t="shared" si="14"/>
        <v>0</v>
      </c>
      <c r="Y15" s="74">
        <f t="shared" si="15"/>
        <v>0</v>
      </c>
      <c r="Z15" s="121">
        <f t="shared" si="16"/>
        <v>0</v>
      </c>
      <c r="AA15" s="148" t="str">
        <f t="shared" si="17"/>
        <v>OK</v>
      </c>
      <c r="AF15" s="5"/>
      <c r="AG15" s="5"/>
      <c r="AH15" s="5"/>
    </row>
    <row r="16" spans="1:34" ht="13.5" customHeight="1">
      <c r="A16" s="111"/>
      <c r="B16" s="93" t="s">
        <v>56</v>
      </c>
      <c r="C16" s="94"/>
      <c r="D16" s="67">
        <v>30</v>
      </c>
      <c r="E16" s="76"/>
      <c r="F16" s="76">
        <v>0</v>
      </c>
      <c r="G16" s="74">
        <f t="shared" si="0"/>
        <v>0</v>
      </c>
      <c r="H16" s="96">
        <f t="shared" si="1"/>
        <v>0</v>
      </c>
      <c r="I16" s="74">
        <f t="shared" si="2"/>
        <v>0</v>
      </c>
      <c r="J16" s="71">
        <f t="shared" si="3"/>
        <v>0</v>
      </c>
      <c r="K16" s="74">
        <f t="shared" si="18"/>
        <v>0</v>
      </c>
      <c r="L16" s="96">
        <f t="shared" si="4"/>
        <v>0</v>
      </c>
      <c r="M16" s="74">
        <f t="shared" si="5"/>
        <v>0</v>
      </c>
      <c r="N16" s="74">
        <f t="shared" si="6"/>
        <v>0</v>
      </c>
      <c r="O16" s="74">
        <f t="shared" si="7"/>
        <v>0</v>
      </c>
      <c r="P16" s="67"/>
      <c r="Q16" s="74">
        <f t="shared" si="8"/>
        <v>0</v>
      </c>
      <c r="R16" s="74">
        <f t="shared" si="9"/>
        <v>0</v>
      </c>
      <c r="S16" s="96">
        <f t="shared" si="10"/>
        <v>0</v>
      </c>
      <c r="T16" s="74">
        <f t="shared" si="11"/>
        <v>0</v>
      </c>
      <c r="U16" s="74">
        <f t="shared" si="12"/>
        <v>0</v>
      </c>
      <c r="V16" s="74">
        <f t="shared" si="13"/>
        <v>0</v>
      </c>
      <c r="W16" s="67"/>
      <c r="X16" s="74">
        <f t="shared" si="14"/>
        <v>0</v>
      </c>
      <c r="Y16" s="74">
        <f t="shared" si="15"/>
        <v>0</v>
      </c>
      <c r="Z16" s="121">
        <f t="shared" si="16"/>
        <v>0</v>
      </c>
      <c r="AA16" s="148" t="str">
        <f t="shared" si="17"/>
        <v>OK</v>
      </c>
      <c r="AF16" s="5"/>
      <c r="AG16" s="5"/>
      <c r="AH16" s="5"/>
    </row>
    <row r="17" spans="1:34" ht="13.5" customHeight="1">
      <c r="A17" s="111"/>
      <c r="B17" s="93" t="s">
        <v>56</v>
      </c>
      <c r="C17" s="94"/>
      <c r="D17" s="67">
        <v>30</v>
      </c>
      <c r="E17" s="76"/>
      <c r="F17" s="76">
        <v>0</v>
      </c>
      <c r="G17" s="74">
        <f t="shared" si="0"/>
        <v>0</v>
      </c>
      <c r="H17" s="96">
        <f t="shared" si="1"/>
        <v>0</v>
      </c>
      <c r="I17" s="74">
        <f t="shared" si="2"/>
        <v>0</v>
      </c>
      <c r="J17" s="71">
        <f t="shared" si="3"/>
        <v>0</v>
      </c>
      <c r="K17" s="74">
        <f t="shared" si="18"/>
        <v>0</v>
      </c>
      <c r="L17" s="96">
        <f t="shared" si="4"/>
        <v>0</v>
      </c>
      <c r="M17" s="74">
        <f t="shared" si="5"/>
        <v>0</v>
      </c>
      <c r="N17" s="74">
        <f t="shared" si="6"/>
        <v>0</v>
      </c>
      <c r="O17" s="74">
        <f t="shared" si="7"/>
        <v>0</v>
      </c>
      <c r="P17" s="67"/>
      <c r="Q17" s="74">
        <f t="shared" si="8"/>
        <v>0</v>
      </c>
      <c r="R17" s="74">
        <f t="shared" si="9"/>
        <v>0</v>
      </c>
      <c r="S17" s="96">
        <f t="shared" si="10"/>
        <v>0</v>
      </c>
      <c r="T17" s="74">
        <f t="shared" si="11"/>
        <v>0</v>
      </c>
      <c r="U17" s="74">
        <f t="shared" si="12"/>
        <v>0</v>
      </c>
      <c r="V17" s="74">
        <f t="shared" si="13"/>
        <v>0</v>
      </c>
      <c r="W17" s="67"/>
      <c r="X17" s="74">
        <f t="shared" si="14"/>
        <v>0</v>
      </c>
      <c r="Y17" s="74">
        <f t="shared" si="15"/>
        <v>0</v>
      </c>
      <c r="Z17" s="121">
        <f t="shared" si="16"/>
        <v>0</v>
      </c>
      <c r="AA17" s="148" t="str">
        <f t="shared" si="17"/>
        <v>OK</v>
      </c>
      <c r="AF17" s="5"/>
      <c r="AG17" s="5"/>
      <c r="AH17" s="5"/>
    </row>
    <row r="18" spans="1:34" ht="13.5" customHeight="1">
      <c r="A18" s="111"/>
      <c r="B18" s="93" t="s">
        <v>56</v>
      </c>
      <c r="C18" s="94"/>
      <c r="D18" s="67">
        <v>30</v>
      </c>
      <c r="E18" s="76"/>
      <c r="F18" s="76">
        <v>0</v>
      </c>
      <c r="G18" s="74">
        <f t="shared" si="0"/>
        <v>0</v>
      </c>
      <c r="H18" s="96">
        <f t="shared" si="1"/>
        <v>0</v>
      </c>
      <c r="I18" s="74">
        <f t="shared" si="2"/>
        <v>0</v>
      </c>
      <c r="J18" s="71">
        <f t="shared" si="3"/>
        <v>0</v>
      </c>
      <c r="K18" s="74">
        <f t="shared" si="18"/>
        <v>0</v>
      </c>
      <c r="L18" s="96">
        <f t="shared" si="4"/>
        <v>0</v>
      </c>
      <c r="M18" s="74">
        <f t="shared" si="5"/>
        <v>0</v>
      </c>
      <c r="N18" s="74">
        <f t="shared" si="6"/>
        <v>0</v>
      </c>
      <c r="O18" s="74">
        <f t="shared" si="7"/>
        <v>0</v>
      </c>
      <c r="P18" s="67"/>
      <c r="Q18" s="74">
        <f t="shared" si="8"/>
        <v>0</v>
      </c>
      <c r="R18" s="74">
        <f t="shared" si="9"/>
        <v>0</v>
      </c>
      <c r="S18" s="96">
        <f t="shared" si="10"/>
        <v>0</v>
      </c>
      <c r="T18" s="74">
        <f t="shared" si="11"/>
        <v>0</v>
      </c>
      <c r="U18" s="74">
        <f t="shared" si="12"/>
        <v>0</v>
      </c>
      <c r="V18" s="74">
        <f t="shared" si="13"/>
        <v>0</v>
      </c>
      <c r="W18" s="67"/>
      <c r="X18" s="74">
        <f t="shared" si="14"/>
        <v>0</v>
      </c>
      <c r="Y18" s="74">
        <f t="shared" si="15"/>
        <v>0</v>
      </c>
      <c r="Z18" s="121">
        <f t="shared" si="16"/>
        <v>0</v>
      </c>
      <c r="AA18" s="148" t="str">
        <f t="shared" si="17"/>
        <v>OK</v>
      </c>
      <c r="AF18" s="5"/>
      <c r="AG18" s="5"/>
      <c r="AH18" s="5"/>
    </row>
    <row r="19" spans="1:34" ht="13.5" customHeight="1">
      <c r="A19" s="111"/>
      <c r="B19" s="93" t="s">
        <v>56</v>
      </c>
      <c r="C19" s="94"/>
      <c r="D19" s="67">
        <v>30</v>
      </c>
      <c r="E19" s="76"/>
      <c r="F19" s="76">
        <v>0</v>
      </c>
      <c r="G19" s="74">
        <f aca="true" t="shared" si="19" ref="G19:G30">+E19-F19</f>
        <v>0</v>
      </c>
      <c r="H19" s="96">
        <f aca="true" t="shared" si="20" ref="H19:H30">+(E19-F19)/(D19*12)</f>
        <v>0</v>
      </c>
      <c r="I19" s="74">
        <f aca="true" t="shared" si="21" ref="I19:I30">IF(B19&lt;$I$5,E19,0)</f>
        <v>0</v>
      </c>
      <c r="J19" s="71">
        <f aca="true" t="shared" si="22" ref="J19:J30">IF(B19&gt;$I$5,0,IF(($I$5-B19)/30.4375&gt;(D19*12),(D19*12),($I$5-B19)/30.4375))</f>
        <v>0</v>
      </c>
      <c r="K19" s="74">
        <f aca="true" t="shared" si="23" ref="K19:K30">IF(H19*J19&gt;I19,-I19,-H19*J19)</f>
        <v>0</v>
      </c>
      <c r="L19" s="96">
        <f aca="true" t="shared" si="24" ref="L19:L30">+I19+K19</f>
        <v>0</v>
      </c>
      <c r="M19" s="74">
        <f aca="true" t="shared" si="25" ref="M19:M30">IF(AND($I$5&lt;B19,B19&lt;$M$5+1),E19,0)</f>
        <v>0</v>
      </c>
      <c r="N19" s="74">
        <f aca="true" t="shared" si="26" ref="N19:N30">IF(AND($I$5&lt;C19,C19&lt;$M$5+1),-E19,0)</f>
        <v>0</v>
      </c>
      <c r="O19" s="74">
        <f aca="true" t="shared" si="27" ref="O19:O30">+I19+M19+N19</f>
        <v>0</v>
      </c>
      <c r="P19" s="67"/>
      <c r="Q19" s="74">
        <f aca="true" t="shared" si="28" ref="Q19:Q30">-H19*P19</f>
        <v>0</v>
      </c>
      <c r="R19" s="74">
        <f aca="true" t="shared" si="29" ref="R19:R30">IF(O19=0,0,K19+Q19)</f>
        <v>0</v>
      </c>
      <c r="S19" s="96">
        <f aca="true" t="shared" si="30" ref="S19:S30">+O19+R19</f>
        <v>0</v>
      </c>
      <c r="T19" s="74">
        <f aca="true" t="shared" si="31" ref="T19:T30">IF(AND($M$5&lt;B19,J19&lt;$T$5+1),E19,0)</f>
        <v>0</v>
      </c>
      <c r="U19" s="74">
        <f aca="true" t="shared" si="32" ref="U19:U30">IF(AND($M$5&lt;C19,C19&lt;$T$5+1),-E19,0)</f>
        <v>0</v>
      </c>
      <c r="V19" s="74">
        <f aca="true" t="shared" si="33" ref="V19:V30">+O19+T19+U19</f>
        <v>0</v>
      </c>
      <c r="W19" s="67"/>
      <c r="X19" s="74">
        <f aca="true" t="shared" si="34" ref="X19:X30">-H19*W19</f>
        <v>0</v>
      </c>
      <c r="Y19" s="74">
        <f aca="true" t="shared" si="35" ref="Y19:Y30">IF(V19=0,0,R19+X19)</f>
        <v>0</v>
      </c>
      <c r="Z19" s="121">
        <f aca="true" t="shared" si="36" ref="Z19:Z30">+V19+Y19</f>
        <v>0</v>
      </c>
      <c r="AA19" s="148" t="str">
        <f aca="true" t="shared" si="37" ref="AA19:AA30">IF(J19+P19+W19&lt;((D19*12)+1),"OK","ERROR")</f>
        <v>OK</v>
      </c>
      <c r="AF19" s="5"/>
      <c r="AG19" s="5"/>
      <c r="AH19" s="5"/>
    </row>
    <row r="20" spans="1:34" ht="13.5" customHeight="1">
      <c r="A20" s="111"/>
      <c r="B20" s="93" t="s">
        <v>56</v>
      </c>
      <c r="C20" s="94"/>
      <c r="D20" s="67">
        <v>30</v>
      </c>
      <c r="E20" s="76"/>
      <c r="F20" s="76">
        <v>0</v>
      </c>
      <c r="G20" s="74">
        <f t="shared" si="19"/>
        <v>0</v>
      </c>
      <c r="H20" s="96">
        <f t="shared" si="20"/>
        <v>0</v>
      </c>
      <c r="I20" s="74">
        <f t="shared" si="21"/>
        <v>0</v>
      </c>
      <c r="J20" s="71">
        <f t="shared" si="22"/>
        <v>0</v>
      </c>
      <c r="K20" s="74">
        <f t="shared" si="23"/>
        <v>0</v>
      </c>
      <c r="L20" s="96">
        <f t="shared" si="24"/>
        <v>0</v>
      </c>
      <c r="M20" s="74">
        <f t="shared" si="25"/>
        <v>0</v>
      </c>
      <c r="N20" s="74">
        <f t="shared" si="26"/>
        <v>0</v>
      </c>
      <c r="O20" s="74">
        <f t="shared" si="27"/>
        <v>0</v>
      </c>
      <c r="P20" s="67"/>
      <c r="Q20" s="74">
        <f t="shared" si="28"/>
        <v>0</v>
      </c>
      <c r="R20" s="74">
        <f t="shared" si="29"/>
        <v>0</v>
      </c>
      <c r="S20" s="96">
        <f t="shared" si="30"/>
        <v>0</v>
      </c>
      <c r="T20" s="74">
        <f t="shared" si="31"/>
        <v>0</v>
      </c>
      <c r="U20" s="74">
        <f t="shared" si="32"/>
        <v>0</v>
      </c>
      <c r="V20" s="74">
        <f t="shared" si="33"/>
        <v>0</v>
      </c>
      <c r="W20" s="67"/>
      <c r="X20" s="74">
        <f t="shared" si="34"/>
        <v>0</v>
      </c>
      <c r="Y20" s="74">
        <f t="shared" si="35"/>
        <v>0</v>
      </c>
      <c r="Z20" s="121">
        <f t="shared" si="36"/>
        <v>0</v>
      </c>
      <c r="AA20" s="148" t="str">
        <f t="shared" si="37"/>
        <v>OK</v>
      </c>
      <c r="AF20" s="5"/>
      <c r="AG20" s="5"/>
      <c r="AH20" s="5"/>
    </row>
    <row r="21" spans="1:34" ht="13.5" customHeight="1">
      <c r="A21" s="111"/>
      <c r="B21" s="93" t="s">
        <v>56</v>
      </c>
      <c r="C21" s="94"/>
      <c r="D21" s="67">
        <v>30</v>
      </c>
      <c r="E21" s="76"/>
      <c r="F21" s="76">
        <v>0</v>
      </c>
      <c r="G21" s="74">
        <f t="shared" si="19"/>
        <v>0</v>
      </c>
      <c r="H21" s="96">
        <f t="shared" si="20"/>
        <v>0</v>
      </c>
      <c r="I21" s="74">
        <f t="shared" si="21"/>
        <v>0</v>
      </c>
      <c r="J21" s="71">
        <f t="shared" si="22"/>
        <v>0</v>
      </c>
      <c r="K21" s="74">
        <f t="shared" si="23"/>
        <v>0</v>
      </c>
      <c r="L21" s="96">
        <f t="shared" si="24"/>
        <v>0</v>
      </c>
      <c r="M21" s="74">
        <f t="shared" si="25"/>
        <v>0</v>
      </c>
      <c r="N21" s="74">
        <f t="shared" si="26"/>
        <v>0</v>
      </c>
      <c r="O21" s="74">
        <f t="shared" si="27"/>
        <v>0</v>
      </c>
      <c r="P21" s="67"/>
      <c r="Q21" s="74">
        <f t="shared" si="28"/>
        <v>0</v>
      </c>
      <c r="R21" s="74">
        <f t="shared" si="29"/>
        <v>0</v>
      </c>
      <c r="S21" s="96">
        <f t="shared" si="30"/>
        <v>0</v>
      </c>
      <c r="T21" s="74">
        <f t="shared" si="31"/>
        <v>0</v>
      </c>
      <c r="U21" s="74">
        <f t="shared" si="32"/>
        <v>0</v>
      </c>
      <c r="V21" s="74">
        <f t="shared" si="33"/>
        <v>0</v>
      </c>
      <c r="W21" s="67"/>
      <c r="X21" s="74">
        <f t="shared" si="34"/>
        <v>0</v>
      </c>
      <c r="Y21" s="74">
        <f t="shared" si="35"/>
        <v>0</v>
      </c>
      <c r="Z21" s="121">
        <f t="shared" si="36"/>
        <v>0</v>
      </c>
      <c r="AA21" s="148" t="str">
        <f t="shared" si="37"/>
        <v>OK</v>
      </c>
      <c r="AF21" s="5"/>
      <c r="AG21" s="5"/>
      <c r="AH21" s="5"/>
    </row>
    <row r="22" spans="1:34" ht="13.5" customHeight="1">
      <c r="A22" s="111"/>
      <c r="B22" s="93" t="s">
        <v>56</v>
      </c>
      <c r="C22" s="94"/>
      <c r="D22" s="67">
        <v>30</v>
      </c>
      <c r="E22" s="76"/>
      <c r="F22" s="76">
        <v>0</v>
      </c>
      <c r="G22" s="74">
        <f t="shared" si="19"/>
        <v>0</v>
      </c>
      <c r="H22" s="96">
        <f t="shared" si="20"/>
        <v>0</v>
      </c>
      <c r="I22" s="74">
        <f t="shared" si="21"/>
        <v>0</v>
      </c>
      <c r="J22" s="71">
        <f t="shared" si="22"/>
        <v>0</v>
      </c>
      <c r="K22" s="74">
        <f t="shared" si="23"/>
        <v>0</v>
      </c>
      <c r="L22" s="96">
        <f t="shared" si="24"/>
        <v>0</v>
      </c>
      <c r="M22" s="74">
        <f t="shared" si="25"/>
        <v>0</v>
      </c>
      <c r="N22" s="74">
        <f t="shared" si="26"/>
        <v>0</v>
      </c>
      <c r="O22" s="74">
        <f t="shared" si="27"/>
        <v>0</v>
      </c>
      <c r="P22" s="67"/>
      <c r="Q22" s="74">
        <f t="shared" si="28"/>
        <v>0</v>
      </c>
      <c r="R22" s="74">
        <f t="shared" si="29"/>
        <v>0</v>
      </c>
      <c r="S22" s="96">
        <f t="shared" si="30"/>
        <v>0</v>
      </c>
      <c r="T22" s="74">
        <f t="shared" si="31"/>
        <v>0</v>
      </c>
      <c r="U22" s="74">
        <f t="shared" si="32"/>
        <v>0</v>
      </c>
      <c r="V22" s="74">
        <f t="shared" si="33"/>
        <v>0</v>
      </c>
      <c r="W22" s="67"/>
      <c r="X22" s="74">
        <f t="shared" si="34"/>
        <v>0</v>
      </c>
      <c r="Y22" s="74">
        <f t="shared" si="35"/>
        <v>0</v>
      </c>
      <c r="Z22" s="121">
        <f t="shared" si="36"/>
        <v>0</v>
      </c>
      <c r="AA22" s="148" t="str">
        <f t="shared" si="37"/>
        <v>OK</v>
      </c>
      <c r="AF22" s="5"/>
      <c r="AG22" s="5"/>
      <c r="AH22" s="5"/>
    </row>
    <row r="23" spans="1:34" ht="13.5" customHeight="1">
      <c r="A23" s="111"/>
      <c r="B23" s="93" t="s">
        <v>56</v>
      </c>
      <c r="C23" s="94"/>
      <c r="D23" s="67">
        <v>30</v>
      </c>
      <c r="E23" s="76"/>
      <c r="F23" s="76">
        <v>0</v>
      </c>
      <c r="G23" s="74">
        <f t="shared" si="19"/>
        <v>0</v>
      </c>
      <c r="H23" s="96">
        <f t="shared" si="20"/>
        <v>0</v>
      </c>
      <c r="I23" s="74">
        <f t="shared" si="21"/>
        <v>0</v>
      </c>
      <c r="J23" s="71">
        <f t="shared" si="22"/>
        <v>0</v>
      </c>
      <c r="K23" s="74">
        <f t="shared" si="23"/>
        <v>0</v>
      </c>
      <c r="L23" s="96">
        <f t="shared" si="24"/>
        <v>0</v>
      </c>
      <c r="M23" s="74">
        <f t="shared" si="25"/>
        <v>0</v>
      </c>
      <c r="N23" s="74">
        <f t="shared" si="26"/>
        <v>0</v>
      </c>
      <c r="O23" s="74">
        <f t="shared" si="27"/>
        <v>0</v>
      </c>
      <c r="P23" s="67"/>
      <c r="Q23" s="74">
        <f t="shared" si="28"/>
        <v>0</v>
      </c>
      <c r="R23" s="74">
        <f t="shared" si="29"/>
        <v>0</v>
      </c>
      <c r="S23" s="96">
        <f t="shared" si="30"/>
        <v>0</v>
      </c>
      <c r="T23" s="74">
        <f t="shared" si="31"/>
        <v>0</v>
      </c>
      <c r="U23" s="74">
        <f t="shared" si="32"/>
        <v>0</v>
      </c>
      <c r="V23" s="74">
        <f t="shared" si="33"/>
        <v>0</v>
      </c>
      <c r="W23" s="67"/>
      <c r="X23" s="74">
        <f t="shared" si="34"/>
        <v>0</v>
      </c>
      <c r="Y23" s="74">
        <f t="shared" si="35"/>
        <v>0</v>
      </c>
      <c r="Z23" s="121">
        <f t="shared" si="36"/>
        <v>0</v>
      </c>
      <c r="AA23" s="148" t="str">
        <f t="shared" si="37"/>
        <v>OK</v>
      </c>
      <c r="AF23" s="5"/>
      <c r="AG23" s="5"/>
      <c r="AH23" s="5"/>
    </row>
    <row r="24" spans="1:34" ht="13.5" customHeight="1">
      <c r="A24" s="111"/>
      <c r="B24" s="93" t="s">
        <v>56</v>
      </c>
      <c r="C24" s="94"/>
      <c r="D24" s="67">
        <v>30</v>
      </c>
      <c r="E24" s="76"/>
      <c r="F24" s="76">
        <v>0</v>
      </c>
      <c r="G24" s="74">
        <f t="shared" si="19"/>
        <v>0</v>
      </c>
      <c r="H24" s="96">
        <f t="shared" si="20"/>
        <v>0</v>
      </c>
      <c r="I24" s="74">
        <f t="shared" si="21"/>
        <v>0</v>
      </c>
      <c r="J24" s="71">
        <f t="shared" si="22"/>
        <v>0</v>
      </c>
      <c r="K24" s="74">
        <f t="shared" si="23"/>
        <v>0</v>
      </c>
      <c r="L24" s="96">
        <f t="shared" si="24"/>
        <v>0</v>
      </c>
      <c r="M24" s="74">
        <f t="shared" si="25"/>
        <v>0</v>
      </c>
      <c r="N24" s="74">
        <f t="shared" si="26"/>
        <v>0</v>
      </c>
      <c r="O24" s="74">
        <f t="shared" si="27"/>
        <v>0</v>
      </c>
      <c r="P24" s="67"/>
      <c r="Q24" s="74">
        <f t="shared" si="28"/>
        <v>0</v>
      </c>
      <c r="R24" s="74">
        <f t="shared" si="29"/>
        <v>0</v>
      </c>
      <c r="S24" s="96">
        <f t="shared" si="30"/>
        <v>0</v>
      </c>
      <c r="T24" s="74">
        <f t="shared" si="31"/>
        <v>0</v>
      </c>
      <c r="U24" s="74">
        <f t="shared" si="32"/>
        <v>0</v>
      </c>
      <c r="V24" s="74">
        <f t="shared" si="33"/>
        <v>0</v>
      </c>
      <c r="W24" s="67"/>
      <c r="X24" s="74">
        <f t="shared" si="34"/>
        <v>0</v>
      </c>
      <c r="Y24" s="74">
        <f t="shared" si="35"/>
        <v>0</v>
      </c>
      <c r="Z24" s="121">
        <f t="shared" si="36"/>
        <v>0</v>
      </c>
      <c r="AA24" s="148" t="str">
        <f t="shared" si="37"/>
        <v>OK</v>
      </c>
      <c r="AF24" s="5"/>
      <c r="AG24" s="5"/>
      <c r="AH24" s="5"/>
    </row>
    <row r="25" spans="1:34" ht="13.5" customHeight="1">
      <c r="A25" s="111"/>
      <c r="B25" s="93" t="s">
        <v>56</v>
      </c>
      <c r="C25" s="94"/>
      <c r="D25" s="67">
        <v>30</v>
      </c>
      <c r="E25" s="76"/>
      <c r="F25" s="76">
        <v>0</v>
      </c>
      <c r="G25" s="74">
        <f t="shared" si="19"/>
        <v>0</v>
      </c>
      <c r="H25" s="96">
        <f t="shared" si="20"/>
        <v>0</v>
      </c>
      <c r="I25" s="74">
        <f t="shared" si="21"/>
        <v>0</v>
      </c>
      <c r="J25" s="71">
        <f t="shared" si="22"/>
        <v>0</v>
      </c>
      <c r="K25" s="74">
        <f t="shared" si="23"/>
        <v>0</v>
      </c>
      <c r="L25" s="96">
        <f t="shared" si="24"/>
        <v>0</v>
      </c>
      <c r="M25" s="74">
        <f t="shared" si="25"/>
        <v>0</v>
      </c>
      <c r="N25" s="74">
        <f t="shared" si="26"/>
        <v>0</v>
      </c>
      <c r="O25" s="74">
        <f t="shared" si="27"/>
        <v>0</v>
      </c>
      <c r="P25" s="67"/>
      <c r="Q25" s="74">
        <f t="shared" si="28"/>
        <v>0</v>
      </c>
      <c r="R25" s="74">
        <f t="shared" si="29"/>
        <v>0</v>
      </c>
      <c r="S25" s="96">
        <f t="shared" si="30"/>
        <v>0</v>
      </c>
      <c r="T25" s="74">
        <f t="shared" si="31"/>
        <v>0</v>
      </c>
      <c r="U25" s="74">
        <f t="shared" si="32"/>
        <v>0</v>
      </c>
      <c r="V25" s="74">
        <f t="shared" si="33"/>
        <v>0</v>
      </c>
      <c r="W25" s="67"/>
      <c r="X25" s="74">
        <f t="shared" si="34"/>
        <v>0</v>
      </c>
      <c r="Y25" s="74">
        <f t="shared" si="35"/>
        <v>0</v>
      </c>
      <c r="Z25" s="121">
        <f t="shared" si="36"/>
        <v>0</v>
      </c>
      <c r="AA25" s="148" t="str">
        <f t="shared" si="37"/>
        <v>OK</v>
      </c>
      <c r="AF25" s="5"/>
      <c r="AG25" s="5"/>
      <c r="AH25" s="5"/>
    </row>
    <row r="26" spans="1:34" ht="13.5" customHeight="1">
      <c r="A26" s="111"/>
      <c r="B26" s="93" t="s">
        <v>56</v>
      </c>
      <c r="C26" s="94"/>
      <c r="D26" s="67">
        <v>30</v>
      </c>
      <c r="E26" s="76"/>
      <c r="F26" s="76">
        <v>0</v>
      </c>
      <c r="G26" s="74">
        <f t="shared" si="19"/>
        <v>0</v>
      </c>
      <c r="H26" s="96">
        <f t="shared" si="20"/>
        <v>0</v>
      </c>
      <c r="I26" s="74">
        <f t="shared" si="21"/>
        <v>0</v>
      </c>
      <c r="J26" s="71">
        <f t="shared" si="22"/>
        <v>0</v>
      </c>
      <c r="K26" s="74">
        <f t="shared" si="23"/>
        <v>0</v>
      </c>
      <c r="L26" s="96">
        <f t="shared" si="24"/>
        <v>0</v>
      </c>
      <c r="M26" s="74">
        <f t="shared" si="25"/>
        <v>0</v>
      </c>
      <c r="N26" s="74">
        <f t="shared" si="26"/>
        <v>0</v>
      </c>
      <c r="O26" s="74">
        <f t="shared" si="27"/>
        <v>0</v>
      </c>
      <c r="P26" s="67"/>
      <c r="Q26" s="74">
        <f t="shared" si="28"/>
        <v>0</v>
      </c>
      <c r="R26" s="74">
        <f t="shared" si="29"/>
        <v>0</v>
      </c>
      <c r="S26" s="96">
        <f t="shared" si="30"/>
        <v>0</v>
      </c>
      <c r="T26" s="74">
        <f t="shared" si="31"/>
        <v>0</v>
      </c>
      <c r="U26" s="74">
        <f t="shared" si="32"/>
        <v>0</v>
      </c>
      <c r="V26" s="74">
        <f t="shared" si="33"/>
        <v>0</v>
      </c>
      <c r="W26" s="67"/>
      <c r="X26" s="74">
        <f t="shared" si="34"/>
        <v>0</v>
      </c>
      <c r="Y26" s="74">
        <f t="shared" si="35"/>
        <v>0</v>
      </c>
      <c r="Z26" s="121">
        <f t="shared" si="36"/>
        <v>0</v>
      </c>
      <c r="AA26" s="148" t="str">
        <f t="shared" si="37"/>
        <v>OK</v>
      </c>
      <c r="AF26" s="5"/>
      <c r="AG26" s="5"/>
      <c r="AH26" s="5"/>
    </row>
    <row r="27" spans="1:34" ht="13.5" customHeight="1">
      <c r="A27" s="111"/>
      <c r="B27" s="93" t="s">
        <v>56</v>
      </c>
      <c r="C27" s="94"/>
      <c r="D27" s="67">
        <v>30</v>
      </c>
      <c r="E27" s="76"/>
      <c r="F27" s="76">
        <v>0</v>
      </c>
      <c r="G27" s="74">
        <f t="shared" si="19"/>
        <v>0</v>
      </c>
      <c r="H27" s="96">
        <f t="shared" si="20"/>
        <v>0</v>
      </c>
      <c r="I27" s="74">
        <f t="shared" si="21"/>
        <v>0</v>
      </c>
      <c r="J27" s="71">
        <f t="shared" si="22"/>
        <v>0</v>
      </c>
      <c r="K27" s="74">
        <f t="shared" si="23"/>
        <v>0</v>
      </c>
      <c r="L27" s="96">
        <f t="shared" si="24"/>
        <v>0</v>
      </c>
      <c r="M27" s="74">
        <f t="shared" si="25"/>
        <v>0</v>
      </c>
      <c r="N27" s="74">
        <f t="shared" si="26"/>
        <v>0</v>
      </c>
      <c r="O27" s="74">
        <f t="shared" si="27"/>
        <v>0</v>
      </c>
      <c r="P27" s="67"/>
      <c r="Q27" s="74">
        <f t="shared" si="28"/>
        <v>0</v>
      </c>
      <c r="R27" s="74">
        <f t="shared" si="29"/>
        <v>0</v>
      </c>
      <c r="S27" s="96">
        <f t="shared" si="30"/>
        <v>0</v>
      </c>
      <c r="T27" s="74">
        <f t="shared" si="31"/>
        <v>0</v>
      </c>
      <c r="U27" s="74">
        <f t="shared" si="32"/>
        <v>0</v>
      </c>
      <c r="V27" s="74">
        <f t="shared" si="33"/>
        <v>0</v>
      </c>
      <c r="W27" s="67"/>
      <c r="X27" s="74">
        <f t="shared" si="34"/>
        <v>0</v>
      </c>
      <c r="Y27" s="74">
        <f t="shared" si="35"/>
        <v>0</v>
      </c>
      <c r="Z27" s="121">
        <f t="shared" si="36"/>
        <v>0</v>
      </c>
      <c r="AA27" s="148" t="str">
        <f t="shared" si="37"/>
        <v>OK</v>
      </c>
      <c r="AF27" s="5"/>
      <c r="AG27" s="5"/>
      <c r="AH27" s="5"/>
    </row>
    <row r="28" spans="1:34" ht="13.5" customHeight="1">
      <c r="A28" s="111"/>
      <c r="B28" s="93" t="s">
        <v>56</v>
      </c>
      <c r="C28" s="94"/>
      <c r="D28" s="67">
        <v>30</v>
      </c>
      <c r="E28" s="76"/>
      <c r="F28" s="76">
        <v>0</v>
      </c>
      <c r="G28" s="74">
        <f t="shared" si="19"/>
        <v>0</v>
      </c>
      <c r="H28" s="96">
        <f t="shared" si="20"/>
        <v>0</v>
      </c>
      <c r="I28" s="74">
        <f t="shared" si="21"/>
        <v>0</v>
      </c>
      <c r="J28" s="71">
        <f t="shared" si="22"/>
        <v>0</v>
      </c>
      <c r="K28" s="74">
        <f t="shared" si="23"/>
        <v>0</v>
      </c>
      <c r="L28" s="96">
        <f t="shared" si="24"/>
        <v>0</v>
      </c>
      <c r="M28" s="74">
        <f t="shared" si="25"/>
        <v>0</v>
      </c>
      <c r="N28" s="74">
        <f t="shared" si="26"/>
        <v>0</v>
      </c>
      <c r="O28" s="74">
        <f t="shared" si="27"/>
        <v>0</v>
      </c>
      <c r="P28" s="67"/>
      <c r="Q28" s="74">
        <f t="shared" si="28"/>
        <v>0</v>
      </c>
      <c r="R28" s="74">
        <f t="shared" si="29"/>
        <v>0</v>
      </c>
      <c r="S28" s="96">
        <f t="shared" si="30"/>
        <v>0</v>
      </c>
      <c r="T28" s="74">
        <f t="shared" si="31"/>
        <v>0</v>
      </c>
      <c r="U28" s="74">
        <f t="shared" si="32"/>
        <v>0</v>
      </c>
      <c r="V28" s="74">
        <f t="shared" si="33"/>
        <v>0</v>
      </c>
      <c r="W28" s="67"/>
      <c r="X28" s="74">
        <f t="shared" si="34"/>
        <v>0</v>
      </c>
      <c r="Y28" s="74">
        <f t="shared" si="35"/>
        <v>0</v>
      </c>
      <c r="Z28" s="121">
        <f t="shared" si="36"/>
        <v>0</v>
      </c>
      <c r="AA28" s="148" t="str">
        <f t="shared" si="37"/>
        <v>OK</v>
      </c>
      <c r="AF28" s="5"/>
      <c r="AG28" s="5"/>
      <c r="AH28" s="5"/>
    </row>
    <row r="29" spans="1:34" ht="13.5" customHeight="1">
      <c r="A29" s="111"/>
      <c r="B29" s="93" t="s">
        <v>56</v>
      </c>
      <c r="C29" s="94"/>
      <c r="D29" s="67">
        <v>30</v>
      </c>
      <c r="E29" s="76"/>
      <c r="F29" s="76">
        <v>0</v>
      </c>
      <c r="G29" s="74">
        <f t="shared" si="19"/>
        <v>0</v>
      </c>
      <c r="H29" s="96">
        <f t="shared" si="20"/>
        <v>0</v>
      </c>
      <c r="I29" s="74">
        <f t="shared" si="21"/>
        <v>0</v>
      </c>
      <c r="J29" s="71">
        <f t="shared" si="22"/>
        <v>0</v>
      </c>
      <c r="K29" s="74">
        <f t="shared" si="23"/>
        <v>0</v>
      </c>
      <c r="L29" s="96">
        <f t="shared" si="24"/>
        <v>0</v>
      </c>
      <c r="M29" s="74">
        <f t="shared" si="25"/>
        <v>0</v>
      </c>
      <c r="N29" s="74">
        <f t="shared" si="26"/>
        <v>0</v>
      </c>
      <c r="O29" s="74">
        <f t="shared" si="27"/>
        <v>0</v>
      </c>
      <c r="P29" s="67"/>
      <c r="Q29" s="74">
        <f t="shared" si="28"/>
        <v>0</v>
      </c>
      <c r="R29" s="74">
        <f t="shared" si="29"/>
        <v>0</v>
      </c>
      <c r="S29" s="96">
        <f t="shared" si="30"/>
        <v>0</v>
      </c>
      <c r="T29" s="74">
        <f t="shared" si="31"/>
        <v>0</v>
      </c>
      <c r="U29" s="74">
        <f t="shared" si="32"/>
        <v>0</v>
      </c>
      <c r="V29" s="74">
        <f t="shared" si="33"/>
        <v>0</v>
      </c>
      <c r="W29" s="67"/>
      <c r="X29" s="74">
        <f t="shared" si="34"/>
        <v>0</v>
      </c>
      <c r="Y29" s="74">
        <f t="shared" si="35"/>
        <v>0</v>
      </c>
      <c r="Z29" s="121">
        <f t="shared" si="36"/>
        <v>0</v>
      </c>
      <c r="AA29" s="148" t="str">
        <f t="shared" si="37"/>
        <v>OK</v>
      </c>
      <c r="AF29" s="5"/>
      <c r="AG29" s="5"/>
      <c r="AH29" s="5"/>
    </row>
    <row r="30" spans="1:34" ht="13.5" customHeight="1">
      <c r="A30" s="111"/>
      <c r="B30" s="93" t="s">
        <v>56</v>
      </c>
      <c r="C30" s="94"/>
      <c r="D30" s="67">
        <v>30</v>
      </c>
      <c r="E30" s="76"/>
      <c r="F30" s="76">
        <v>0</v>
      </c>
      <c r="G30" s="74">
        <f t="shared" si="19"/>
        <v>0</v>
      </c>
      <c r="H30" s="96">
        <f t="shared" si="20"/>
        <v>0</v>
      </c>
      <c r="I30" s="74">
        <f t="shared" si="21"/>
        <v>0</v>
      </c>
      <c r="J30" s="71">
        <f t="shared" si="22"/>
        <v>0</v>
      </c>
      <c r="K30" s="74">
        <f t="shared" si="23"/>
        <v>0</v>
      </c>
      <c r="L30" s="96">
        <f t="shared" si="24"/>
        <v>0</v>
      </c>
      <c r="M30" s="74">
        <f t="shared" si="25"/>
        <v>0</v>
      </c>
      <c r="N30" s="74">
        <f t="shared" si="26"/>
        <v>0</v>
      </c>
      <c r="O30" s="74">
        <f t="shared" si="27"/>
        <v>0</v>
      </c>
      <c r="P30" s="67"/>
      <c r="Q30" s="74">
        <f t="shared" si="28"/>
        <v>0</v>
      </c>
      <c r="R30" s="74">
        <f t="shared" si="29"/>
        <v>0</v>
      </c>
      <c r="S30" s="96">
        <f t="shared" si="30"/>
        <v>0</v>
      </c>
      <c r="T30" s="74">
        <f t="shared" si="31"/>
        <v>0</v>
      </c>
      <c r="U30" s="74">
        <f t="shared" si="32"/>
        <v>0</v>
      </c>
      <c r="V30" s="74">
        <f t="shared" si="33"/>
        <v>0</v>
      </c>
      <c r="W30" s="67"/>
      <c r="X30" s="74">
        <f t="shared" si="34"/>
        <v>0</v>
      </c>
      <c r="Y30" s="74">
        <f t="shared" si="35"/>
        <v>0</v>
      </c>
      <c r="Z30" s="121">
        <f t="shared" si="36"/>
        <v>0</v>
      </c>
      <c r="AA30" s="148" t="str">
        <f t="shared" si="37"/>
        <v>OK</v>
      </c>
      <c r="AF30" s="5"/>
      <c r="AG30" s="5"/>
      <c r="AH30" s="5"/>
    </row>
    <row r="31" spans="1:34" ht="13.5" customHeight="1">
      <c r="A31" s="111"/>
      <c r="B31" s="93" t="s">
        <v>56</v>
      </c>
      <c r="C31" s="94"/>
      <c r="D31" s="67">
        <v>30</v>
      </c>
      <c r="E31" s="76"/>
      <c r="F31" s="76">
        <v>0</v>
      </c>
      <c r="G31" s="74">
        <f t="shared" si="0"/>
        <v>0</v>
      </c>
      <c r="H31" s="96">
        <f t="shared" si="1"/>
        <v>0</v>
      </c>
      <c r="I31" s="74">
        <f t="shared" si="2"/>
        <v>0</v>
      </c>
      <c r="J31" s="71">
        <f t="shared" si="3"/>
        <v>0</v>
      </c>
      <c r="K31" s="74">
        <f t="shared" si="18"/>
        <v>0</v>
      </c>
      <c r="L31" s="96">
        <f t="shared" si="4"/>
        <v>0</v>
      </c>
      <c r="M31" s="74">
        <f t="shared" si="5"/>
        <v>0</v>
      </c>
      <c r="N31" s="74">
        <f t="shared" si="6"/>
        <v>0</v>
      </c>
      <c r="O31" s="74">
        <f t="shared" si="7"/>
        <v>0</v>
      </c>
      <c r="P31" s="67"/>
      <c r="Q31" s="74">
        <f t="shared" si="8"/>
        <v>0</v>
      </c>
      <c r="R31" s="74">
        <f t="shared" si="9"/>
        <v>0</v>
      </c>
      <c r="S31" s="96">
        <f t="shared" si="10"/>
        <v>0</v>
      </c>
      <c r="T31" s="74">
        <f t="shared" si="11"/>
        <v>0</v>
      </c>
      <c r="U31" s="74">
        <f t="shared" si="12"/>
        <v>0</v>
      </c>
      <c r="V31" s="74">
        <f t="shared" si="13"/>
        <v>0</v>
      </c>
      <c r="W31" s="67"/>
      <c r="X31" s="74">
        <f t="shared" si="14"/>
        <v>0</v>
      </c>
      <c r="Y31" s="74">
        <f t="shared" si="15"/>
        <v>0</v>
      </c>
      <c r="Z31" s="121">
        <f t="shared" si="16"/>
        <v>0</v>
      </c>
      <c r="AA31" s="148" t="str">
        <f t="shared" si="17"/>
        <v>OK</v>
      </c>
      <c r="AF31" s="5"/>
      <c r="AG31" s="5"/>
      <c r="AH31" s="5"/>
    </row>
    <row r="32" spans="1:34" ht="13.5" customHeight="1">
      <c r="A32" s="112"/>
      <c r="B32" s="93" t="s">
        <v>56</v>
      </c>
      <c r="C32" s="95"/>
      <c r="D32" s="67">
        <v>30</v>
      </c>
      <c r="E32" s="76"/>
      <c r="F32" s="76">
        <v>0</v>
      </c>
      <c r="G32" s="74">
        <f t="shared" si="0"/>
        <v>0</v>
      </c>
      <c r="H32" s="96">
        <f t="shared" si="1"/>
        <v>0</v>
      </c>
      <c r="I32" s="74">
        <f t="shared" si="2"/>
        <v>0</v>
      </c>
      <c r="J32" s="71">
        <f t="shared" si="3"/>
        <v>0</v>
      </c>
      <c r="K32" s="74">
        <f t="shared" si="18"/>
        <v>0</v>
      </c>
      <c r="L32" s="96">
        <f t="shared" si="4"/>
        <v>0</v>
      </c>
      <c r="M32" s="74">
        <f t="shared" si="5"/>
        <v>0</v>
      </c>
      <c r="N32" s="74">
        <f t="shared" si="6"/>
        <v>0</v>
      </c>
      <c r="O32" s="74">
        <f t="shared" si="7"/>
        <v>0</v>
      </c>
      <c r="P32" s="67"/>
      <c r="Q32" s="74">
        <f t="shared" si="8"/>
        <v>0</v>
      </c>
      <c r="R32" s="74">
        <f t="shared" si="9"/>
        <v>0</v>
      </c>
      <c r="S32" s="96">
        <f t="shared" si="10"/>
        <v>0</v>
      </c>
      <c r="T32" s="74">
        <f t="shared" si="11"/>
        <v>0</v>
      </c>
      <c r="U32" s="74">
        <f t="shared" si="12"/>
        <v>0</v>
      </c>
      <c r="V32" s="74">
        <f t="shared" si="13"/>
        <v>0</v>
      </c>
      <c r="W32" s="67"/>
      <c r="X32" s="74">
        <f t="shared" si="14"/>
        <v>0</v>
      </c>
      <c r="Y32" s="74">
        <f t="shared" si="15"/>
        <v>0</v>
      </c>
      <c r="Z32" s="121">
        <f t="shared" si="16"/>
        <v>0</v>
      </c>
      <c r="AA32" s="148" t="str">
        <f t="shared" si="17"/>
        <v>OK</v>
      </c>
      <c r="AF32" s="5"/>
      <c r="AG32" s="5"/>
      <c r="AH32" s="5"/>
    </row>
    <row r="33" spans="1:34" ht="13.5" customHeight="1">
      <c r="A33" s="111"/>
      <c r="B33" s="93" t="s">
        <v>56</v>
      </c>
      <c r="C33" s="94"/>
      <c r="D33" s="67">
        <v>30</v>
      </c>
      <c r="E33" s="76"/>
      <c r="F33" s="76">
        <v>0</v>
      </c>
      <c r="G33" s="74">
        <f t="shared" si="0"/>
        <v>0</v>
      </c>
      <c r="H33" s="96">
        <f t="shared" si="1"/>
        <v>0</v>
      </c>
      <c r="I33" s="74">
        <f t="shared" si="2"/>
        <v>0</v>
      </c>
      <c r="J33" s="71">
        <f t="shared" si="3"/>
        <v>0</v>
      </c>
      <c r="K33" s="74">
        <f t="shared" si="18"/>
        <v>0</v>
      </c>
      <c r="L33" s="96">
        <f t="shared" si="4"/>
        <v>0</v>
      </c>
      <c r="M33" s="74">
        <f t="shared" si="5"/>
        <v>0</v>
      </c>
      <c r="N33" s="74">
        <f t="shared" si="6"/>
        <v>0</v>
      </c>
      <c r="O33" s="74">
        <f t="shared" si="7"/>
        <v>0</v>
      </c>
      <c r="P33" s="67"/>
      <c r="Q33" s="74">
        <f t="shared" si="8"/>
        <v>0</v>
      </c>
      <c r="R33" s="74">
        <f t="shared" si="9"/>
        <v>0</v>
      </c>
      <c r="S33" s="96">
        <f t="shared" si="10"/>
        <v>0</v>
      </c>
      <c r="T33" s="74">
        <f t="shared" si="11"/>
        <v>0</v>
      </c>
      <c r="U33" s="74">
        <f t="shared" si="12"/>
        <v>0</v>
      </c>
      <c r="V33" s="74">
        <f t="shared" si="13"/>
        <v>0</v>
      </c>
      <c r="W33" s="67"/>
      <c r="X33" s="74">
        <f t="shared" si="14"/>
        <v>0</v>
      </c>
      <c r="Y33" s="74">
        <f t="shared" si="15"/>
        <v>0</v>
      </c>
      <c r="Z33" s="121">
        <f t="shared" si="16"/>
        <v>0</v>
      </c>
      <c r="AA33" s="148" t="str">
        <f t="shared" si="17"/>
        <v>OK</v>
      </c>
      <c r="AF33" s="5"/>
      <c r="AG33" s="5"/>
      <c r="AH33" s="5"/>
    </row>
    <row r="34" spans="1:34" ht="13.5" customHeight="1">
      <c r="A34" s="112"/>
      <c r="B34" s="93" t="s">
        <v>56</v>
      </c>
      <c r="C34" s="95"/>
      <c r="D34" s="67">
        <v>30</v>
      </c>
      <c r="E34" s="76"/>
      <c r="F34" s="76">
        <v>0</v>
      </c>
      <c r="G34" s="74">
        <f t="shared" si="0"/>
        <v>0</v>
      </c>
      <c r="H34" s="96">
        <f t="shared" si="1"/>
        <v>0</v>
      </c>
      <c r="I34" s="74">
        <f t="shared" si="2"/>
        <v>0</v>
      </c>
      <c r="J34" s="71">
        <f t="shared" si="3"/>
        <v>0</v>
      </c>
      <c r="K34" s="74">
        <f t="shared" si="18"/>
        <v>0</v>
      </c>
      <c r="L34" s="96">
        <f t="shared" si="4"/>
        <v>0</v>
      </c>
      <c r="M34" s="74">
        <f t="shared" si="5"/>
        <v>0</v>
      </c>
      <c r="N34" s="74">
        <f t="shared" si="6"/>
        <v>0</v>
      </c>
      <c r="O34" s="74">
        <f t="shared" si="7"/>
        <v>0</v>
      </c>
      <c r="P34" s="67"/>
      <c r="Q34" s="74">
        <f t="shared" si="8"/>
        <v>0</v>
      </c>
      <c r="R34" s="74">
        <f t="shared" si="9"/>
        <v>0</v>
      </c>
      <c r="S34" s="96">
        <f t="shared" si="10"/>
        <v>0</v>
      </c>
      <c r="T34" s="74">
        <f t="shared" si="11"/>
        <v>0</v>
      </c>
      <c r="U34" s="74">
        <f t="shared" si="12"/>
        <v>0</v>
      </c>
      <c r="V34" s="74">
        <f t="shared" si="13"/>
        <v>0</v>
      </c>
      <c r="W34" s="67"/>
      <c r="X34" s="74">
        <f t="shared" si="14"/>
        <v>0</v>
      </c>
      <c r="Y34" s="74">
        <f t="shared" si="15"/>
        <v>0</v>
      </c>
      <c r="Z34" s="121">
        <f t="shared" si="16"/>
        <v>0</v>
      </c>
      <c r="AA34" s="148" t="str">
        <f t="shared" si="17"/>
        <v>OK</v>
      </c>
      <c r="AF34" s="5"/>
      <c r="AG34" s="5"/>
      <c r="AH34" s="5"/>
    </row>
    <row r="35" spans="1:34" ht="13.5" customHeight="1">
      <c r="A35" s="112"/>
      <c r="B35" s="93" t="s">
        <v>56</v>
      </c>
      <c r="C35" s="95"/>
      <c r="D35" s="67">
        <v>30</v>
      </c>
      <c r="E35" s="76"/>
      <c r="F35" s="76">
        <v>0</v>
      </c>
      <c r="G35" s="74">
        <f t="shared" si="0"/>
        <v>0</v>
      </c>
      <c r="H35" s="96">
        <f t="shared" si="1"/>
        <v>0</v>
      </c>
      <c r="I35" s="74">
        <f t="shared" si="2"/>
        <v>0</v>
      </c>
      <c r="J35" s="71">
        <f t="shared" si="3"/>
        <v>0</v>
      </c>
      <c r="K35" s="74">
        <f t="shared" si="18"/>
        <v>0</v>
      </c>
      <c r="L35" s="96">
        <f t="shared" si="4"/>
        <v>0</v>
      </c>
      <c r="M35" s="74">
        <f t="shared" si="5"/>
        <v>0</v>
      </c>
      <c r="N35" s="74">
        <f t="shared" si="6"/>
        <v>0</v>
      </c>
      <c r="O35" s="74">
        <f t="shared" si="7"/>
        <v>0</v>
      </c>
      <c r="P35" s="67"/>
      <c r="Q35" s="74">
        <f t="shared" si="8"/>
        <v>0</v>
      </c>
      <c r="R35" s="74">
        <f t="shared" si="9"/>
        <v>0</v>
      </c>
      <c r="S35" s="96">
        <f t="shared" si="10"/>
        <v>0</v>
      </c>
      <c r="T35" s="74">
        <f t="shared" si="11"/>
        <v>0</v>
      </c>
      <c r="U35" s="74">
        <f t="shared" si="12"/>
        <v>0</v>
      </c>
      <c r="V35" s="74">
        <f t="shared" si="13"/>
        <v>0</v>
      </c>
      <c r="W35" s="67"/>
      <c r="X35" s="74">
        <f t="shared" si="14"/>
        <v>0</v>
      </c>
      <c r="Y35" s="74">
        <f t="shared" si="15"/>
        <v>0</v>
      </c>
      <c r="Z35" s="121">
        <f t="shared" si="16"/>
        <v>0</v>
      </c>
      <c r="AA35" s="148" t="str">
        <f t="shared" si="17"/>
        <v>OK</v>
      </c>
      <c r="AF35" s="5"/>
      <c r="AG35" s="5"/>
      <c r="AH35" s="5"/>
    </row>
    <row r="36" spans="1:27" ht="13.5" customHeight="1">
      <c r="A36" s="112"/>
      <c r="B36" s="93" t="s">
        <v>56</v>
      </c>
      <c r="C36" s="95"/>
      <c r="D36" s="67">
        <v>30</v>
      </c>
      <c r="E36" s="76"/>
      <c r="F36" s="76">
        <v>0</v>
      </c>
      <c r="G36" s="74">
        <f t="shared" si="0"/>
        <v>0</v>
      </c>
      <c r="H36" s="96">
        <f t="shared" si="1"/>
        <v>0</v>
      </c>
      <c r="I36" s="74">
        <f t="shared" si="2"/>
        <v>0</v>
      </c>
      <c r="J36" s="71">
        <f t="shared" si="3"/>
        <v>0</v>
      </c>
      <c r="K36" s="74">
        <f t="shared" si="18"/>
        <v>0</v>
      </c>
      <c r="L36" s="96">
        <f t="shared" si="4"/>
        <v>0</v>
      </c>
      <c r="M36" s="74">
        <f t="shared" si="5"/>
        <v>0</v>
      </c>
      <c r="N36" s="74">
        <f t="shared" si="6"/>
        <v>0</v>
      </c>
      <c r="O36" s="74">
        <f t="shared" si="7"/>
        <v>0</v>
      </c>
      <c r="P36" s="67"/>
      <c r="Q36" s="74">
        <f t="shared" si="8"/>
        <v>0</v>
      </c>
      <c r="R36" s="74">
        <f t="shared" si="9"/>
        <v>0</v>
      </c>
      <c r="S36" s="96">
        <f t="shared" si="10"/>
        <v>0</v>
      </c>
      <c r="T36" s="74">
        <f t="shared" si="11"/>
        <v>0</v>
      </c>
      <c r="U36" s="74">
        <f t="shared" si="12"/>
        <v>0</v>
      </c>
      <c r="V36" s="74">
        <f t="shared" si="13"/>
        <v>0</v>
      </c>
      <c r="W36" s="67"/>
      <c r="X36" s="74">
        <f t="shared" si="14"/>
        <v>0</v>
      </c>
      <c r="Y36" s="74">
        <f t="shared" si="15"/>
        <v>0</v>
      </c>
      <c r="Z36" s="121">
        <f t="shared" si="16"/>
        <v>0</v>
      </c>
      <c r="AA36" s="148" t="str">
        <f t="shared" si="17"/>
        <v>OK</v>
      </c>
    </row>
    <row r="37" spans="1:27" ht="13.5" customHeight="1">
      <c r="A37" s="111"/>
      <c r="B37" s="93" t="s">
        <v>56</v>
      </c>
      <c r="C37" s="94"/>
      <c r="D37" s="67">
        <v>30</v>
      </c>
      <c r="E37" s="76"/>
      <c r="F37" s="76">
        <v>0</v>
      </c>
      <c r="G37" s="74">
        <f t="shared" si="0"/>
        <v>0</v>
      </c>
      <c r="H37" s="96">
        <f t="shared" si="1"/>
        <v>0</v>
      </c>
      <c r="I37" s="74">
        <f t="shared" si="2"/>
        <v>0</v>
      </c>
      <c r="J37" s="71">
        <f t="shared" si="3"/>
        <v>0</v>
      </c>
      <c r="K37" s="74">
        <f t="shared" si="18"/>
        <v>0</v>
      </c>
      <c r="L37" s="96">
        <f t="shared" si="4"/>
        <v>0</v>
      </c>
      <c r="M37" s="74">
        <f t="shared" si="5"/>
        <v>0</v>
      </c>
      <c r="N37" s="74">
        <f t="shared" si="6"/>
        <v>0</v>
      </c>
      <c r="O37" s="74">
        <f t="shared" si="7"/>
        <v>0</v>
      </c>
      <c r="P37" s="67"/>
      <c r="Q37" s="74">
        <f t="shared" si="8"/>
        <v>0</v>
      </c>
      <c r="R37" s="74">
        <f t="shared" si="9"/>
        <v>0</v>
      </c>
      <c r="S37" s="96">
        <f t="shared" si="10"/>
        <v>0</v>
      </c>
      <c r="T37" s="74">
        <f t="shared" si="11"/>
        <v>0</v>
      </c>
      <c r="U37" s="74">
        <f t="shared" si="12"/>
        <v>0</v>
      </c>
      <c r="V37" s="74">
        <f t="shared" si="13"/>
        <v>0</v>
      </c>
      <c r="W37" s="67"/>
      <c r="X37" s="74">
        <f t="shared" si="14"/>
        <v>0</v>
      </c>
      <c r="Y37" s="74">
        <f t="shared" si="15"/>
        <v>0</v>
      </c>
      <c r="Z37" s="121">
        <f t="shared" si="16"/>
        <v>0</v>
      </c>
      <c r="AA37" s="148" t="str">
        <f t="shared" si="17"/>
        <v>OK</v>
      </c>
    </row>
    <row r="38" spans="1:27" ht="13.5" customHeight="1">
      <c r="A38" s="110"/>
      <c r="B38" s="93" t="s">
        <v>56</v>
      </c>
      <c r="C38" s="68"/>
      <c r="D38" s="67">
        <v>30</v>
      </c>
      <c r="E38" s="76"/>
      <c r="F38" s="76">
        <v>0</v>
      </c>
      <c r="G38" s="74">
        <f t="shared" si="0"/>
        <v>0</v>
      </c>
      <c r="H38" s="96">
        <f t="shared" si="1"/>
        <v>0</v>
      </c>
      <c r="I38" s="74">
        <f t="shared" si="2"/>
        <v>0</v>
      </c>
      <c r="J38" s="71">
        <f t="shared" si="3"/>
        <v>0</v>
      </c>
      <c r="K38" s="74">
        <f t="shared" si="18"/>
        <v>0</v>
      </c>
      <c r="L38" s="96">
        <f t="shared" si="4"/>
        <v>0</v>
      </c>
      <c r="M38" s="74">
        <f t="shared" si="5"/>
        <v>0</v>
      </c>
      <c r="N38" s="74">
        <f t="shared" si="6"/>
        <v>0</v>
      </c>
      <c r="O38" s="74">
        <f t="shared" si="7"/>
        <v>0</v>
      </c>
      <c r="P38" s="67"/>
      <c r="Q38" s="74">
        <f t="shared" si="8"/>
        <v>0</v>
      </c>
      <c r="R38" s="74">
        <f t="shared" si="9"/>
        <v>0</v>
      </c>
      <c r="S38" s="96">
        <f t="shared" si="10"/>
        <v>0</v>
      </c>
      <c r="T38" s="74">
        <f t="shared" si="11"/>
        <v>0</v>
      </c>
      <c r="U38" s="74">
        <f t="shared" si="12"/>
        <v>0</v>
      </c>
      <c r="V38" s="74">
        <f t="shared" si="13"/>
        <v>0</v>
      </c>
      <c r="W38" s="67"/>
      <c r="X38" s="74">
        <f t="shared" si="14"/>
        <v>0</v>
      </c>
      <c r="Y38" s="74">
        <f t="shared" si="15"/>
        <v>0</v>
      </c>
      <c r="Z38" s="121">
        <f t="shared" si="16"/>
        <v>0</v>
      </c>
      <c r="AA38" s="148" t="str">
        <f t="shared" si="17"/>
        <v>OK</v>
      </c>
    </row>
    <row r="39" spans="1:27" ht="13.5" customHeight="1">
      <c r="A39" s="110"/>
      <c r="B39" s="93" t="s">
        <v>56</v>
      </c>
      <c r="C39" s="68"/>
      <c r="D39" s="67">
        <v>30</v>
      </c>
      <c r="E39" s="76"/>
      <c r="F39" s="76">
        <v>0</v>
      </c>
      <c r="G39" s="74">
        <f t="shared" si="0"/>
        <v>0</v>
      </c>
      <c r="H39" s="96">
        <f t="shared" si="1"/>
        <v>0</v>
      </c>
      <c r="I39" s="74">
        <f t="shared" si="2"/>
        <v>0</v>
      </c>
      <c r="J39" s="71">
        <f t="shared" si="3"/>
        <v>0</v>
      </c>
      <c r="K39" s="74">
        <f t="shared" si="18"/>
        <v>0</v>
      </c>
      <c r="L39" s="96">
        <f t="shared" si="4"/>
        <v>0</v>
      </c>
      <c r="M39" s="74">
        <f t="shared" si="5"/>
        <v>0</v>
      </c>
      <c r="N39" s="74">
        <f t="shared" si="6"/>
        <v>0</v>
      </c>
      <c r="O39" s="74">
        <f t="shared" si="7"/>
        <v>0</v>
      </c>
      <c r="P39" s="67"/>
      <c r="Q39" s="74">
        <f t="shared" si="8"/>
        <v>0</v>
      </c>
      <c r="R39" s="74">
        <f t="shared" si="9"/>
        <v>0</v>
      </c>
      <c r="S39" s="96">
        <f t="shared" si="10"/>
        <v>0</v>
      </c>
      <c r="T39" s="74">
        <f t="shared" si="11"/>
        <v>0</v>
      </c>
      <c r="U39" s="74">
        <f t="shared" si="12"/>
        <v>0</v>
      </c>
      <c r="V39" s="74">
        <f t="shared" si="13"/>
        <v>0</v>
      </c>
      <c r="W39" s="67"/>
      <c r="X39" s="74">
        <f t="shared" si="14"/>
        <v>0</v>
      </c>
      <c r="Y39" s="74">
        <f t="shared" si="15"/>
        <v>0</v>
      </c>
      <c r="Z39" s="121">
        <f t="shared" si="16"/>
        <v>0</v>
      </c>
      <c r="AA39" s="148" t="str">
        <f t="shared" si="17"/>
        <v>OK</v>
      </c>
    </row>
    <row r="40" spans="1:27" ht="13.5" customHeight="1">
      <c r="A40" s="112"/>
      <c r="B40" s="93" t="s">
        <v>56</v>
      </c>
      <c r="C40" s="95"/>
      <c r="D40" s="67">
        <v>30</v>
      </c>
      <c r="E40" s="76"/>
      <c r="F40" s="76">
        <v>0</v>
      </c>
      <c r="G40" s="74">
        <f t="shared" si="0"/>
        <v>0</v>
      </c>
      <c r="H40" s="96">
        <f t="shared" si="1"/>
        <v>0</v>
      </c>
      <c r="I40" s="74">
        <f t="shared" si="2"/>
        <v>0</v>
      </c>
      <c r="J40" s="71">
        <f t="shared" si="3"/>
        <v>0</v>
      </c>
      <c r="K40" s="74">
        <f t="shared" si="18"/>
        <v>0</v>
      </c>
      <c r="L40" s="96">
        <f t="shared" si="4"/>
        <v>0</v>
      </c>
      <c r="M40" s="74">
        <f t="shared" si="5"/>
        <v>0</v>
      </c>
      <c r="N40" s="74">
        <f t="shared" si="6"/>
        <v>0</v>
      </c>
      <c r="O40" s="74">
        <f t="shared" si="7"/>
        <v>0</v>
      </c>
      <c r="P40" s="67"/>
      <c r="Q40" s="74">
        <f t="shared" si="8"/>
        <v>0</v>
      </c>
      <c r="R40" s="74">
        <f t="shared" si="9"/>
        <v>0</v>
      </c>
      <c r="S40" s="96">
        <f t="shared" si="10"/>
        <v>0</v>
      </c>
      <c r="T40" s="74">
        <f t="shared" si="11"/>
        <v>0</v>
      </c>
      <c r="U40" s="74">
        <f t="shared" si="12"/>
        <v>0</v>
      </c>
      <c r="V40" s="74">
        <f t="shared" si="13"/>
        <v>0</v>
      </c>
      <c r="W40" s="67"/>
      <c r="X40" s="74">
        <f t="shared" si="14"/>
        <v>0</v>
      </c>
      <c r="Y40" s="74">
        <f t="shared" si="15"/>
        <v>0</v>
      </c>
      <c r="Z40" s="121">
        <f t="shared" si="16"/>
        <v>0</v>
      </c>
      <c r="AA40" s="148" t="str">
        <f t="shared" si="17"/>
        <v>OK</v>
      </c>
    </row>
    <row r="41" spans="1:27" ht="13.5" customHeight="1">
      <c r="A41" s="112"/>
      <c r="B41" s="93" t="s">
        <v>56</v>
      </c>
      <c r="C41" s="95"/>
      <c r="D41" s="67">
        <v>30</v>
      </c>
      <c r="E41" s="76"/>
      <c r="F41" s="76">
        <v>0</v>
      </c>
      <c r="G41" s="74">
        <f t="shared" si="0"/>
        <v>0</v>
      </c>
      <c r="H41" s="96">
        <f t="shared" si="1"/>
        <v>0</v>
      </c>
      <c r="I41" s="74">
        <f t="shared" si="2"/>
        <v>0</v>
      </c>
      <c r="J41" s="71">
        <f t="shared" si="3"/>
        <v>0</v>
      </c>
      <c r="K41" s="74">
        <f t="shared" si="18"/>
        <v>0</v>
      </c>
      <c r="L41" s="96">
        <f t="shared" si="4"/>
        <v>0</v>
      </c>
      <c r="M41" s="74">
        <f t="shared" si="5"/>
        <v>0</v>
      </c>
      <c r="N41" s="74">
        <f t="shared" si="6"/>
        <v>0</v>
      </c>
      <c r="O41" s="74">
        <f t="shared" si="7"/>
        <v>0</v>
      </c>
      <c r="P41" s="67"/>
      <c r="Q41" s="74">
        <f t="shared" si="8"/>
        <v>0</v>
      </c>
      <c r="R41" s="74">
        <f t="shared" si="9"/>
        <v>0</v>
      </c>
      <c r="S41" s="96">
        <f t="shared" si="10"/>
        <v>0</v>
      </c>
      <c r="T41" s="74">
        <f t="shared" si="11"/>
        <v>0</v>
      </c>
      <c r="U41" s="74">
        <f t="shared" si="12"/>
        <v>0</v>
      </c>
      <c r="V41" s="74">
        <f t="shared" si="13"/>
        <v>0</v>
      </c>
      <c r="W41" s="67"/>
      <c r="X41" s="74">
        <f t="shared" si="14"/>
        <v>0</v>
      </c>
      <c r="Y41" s="74">
        <f t="shared" si="15"/>
        <v>0</v>
      </c>
      <c r="Z41" s="121">
        <f t="shared" si="16"/>
        <v>0</v>
      </c>
      <c r="AA41" s="148" t="str">
        <f t="shared" si="17"/>
        <v>OK</v>
      </c>
    </row>
    <row r="42" spans="1:27" ht="13.5" customHeight="1">
      <c r="A42" s="112"/>
      <c r="B42" s="93" t="s">
        <v>56</v>
      </c>
      <c r="C42" s="95"/>
      <c r="D42" s="67">
        <v>30</v>
      </c>
      <c r="E42" s="76"/>
      <c r="F42" s="76">
        <v>0</v>
      </c>
      <c r="G42" s="74">
        <f t="shared" si="0"/>
        <v>0</v>
      </c>
      <c r="H42" s="96">
        <f t="shared" si="1"/>
        <v>0</v>
      </c>
      <c r="I42" s="74">
        <f t="shared" si="2"/>
        <v>0</v>
      </c>
      <c r="J42" s="71">
        <f t="shared" si="3"/>
        <v>0</v>
      </c>
      <c r="K42" s="74">
        <f t="shared" si="18"/>
        <v>0</v>
      </c>
      <c r="L42" s="96">
        <f t="shared" si="4"/>
        <v>0</v>
      </c>
      <c r="M42" s="74">
        <f t="shared" si="5"/>
        <v>0</v>
      </c>
      <c r="N42" s="74">
        <f t="shared" si="6"/>
        <v>0</v>
      </c>
      <c r="O42" s="74">
        <f t="shared" si="7"/>
        <v>0</v>
      </c>
      <c r="P42" s="67"/>
      <c r="Q42" s="74">
        <f t="shared" si="8"/>
        <v>0</v>
      </c>
      <c r="R42" s="74">
        <f t="shared" si="9"/>
        <v>0</v>
      </c>
      <c r="S42" s="96">
        <f t="shared" si="10"/>
        <v>0</v>
      </c>
      <c r="T42" s="74">
        <f t="shared" si="11"/>
        <v>0</v>
      </c>
      <c r="U42" s="74">
        <f t="shared" si="12"/>
        <v>0</v>
      </c>
      <c r="V42" s="74">
        <f t="shared" si="13"/>
        <v>0</v>
      </c>
      <c r="W42" s="67"/>
      <c r="X42" s="74">
        <f t="shared" si="14"/>
        <v>0</v>
      </c>
      <c r="Y42" s="74">
        <f t="shared" si="15"/>
        <v>0</v>
      </c>
      <c r="Z42" s="121">
        <f t="shared" si="16"/>
        <v>0</v>
      </c>
      <c r="AA42" s="148" t="str">
        <f t="shared" si="17"/>
        <v>OK</v>
      </c>
    </row>
    <row r="43" spans="1:27" ht="13.5" customHeight="1">
      <c r="A43" s="112"/>
      <c r="B43" s="93" t="s">
        <v>56</v>
      </c>
      <c r="C43" s="95"/>
      <c r="D43" s="67">
        <v>30</v>
      </c>
      <c r="E43" s="76"/>
      <c r="F43" s="76">
        <v>0</v>
      </c>
      <c r="G43" s="74">
        <f t="shared" si="0"/>
        <v>0</v>
      </c>
      <c r="H43" s="96">
        <f t="shared" si="1"/>
        <v>0</v>
      </c>
      <c r="I43" s="74">
        <f t="shared" si="2"/>
        <v>0</v>
      </c>
      <c r="J43" s="71">
        <f t="shared" si="3"/>
        <v>0</v>
      </c>
      <c r="K43" s="74">
        <f t="shared" si="18"/>
        <v>0</v>
      </c>
      <c r="L43" s="96">
        <f t="shared" si="4"/>
        <v>0</v>
      </c>
      <c r="M43" s="74">
        <f t="shared" si="5"/>
        <v>0</v>
      </c>
      <c r="N43" s="74">
        <f t="shared" si="6"/>
        <v>0</v>
      </c>
      <c r="O43" s="74">
        <f t="shared" si="7"/>
        <v>0</v>
      </c>
      <c r="P43" s="67"/>
      <c r="Q43" s="74">
        <f t="shared" si="8"/>
        <v>0</v>
      </c>
      <c r="R43" s="74">
        <f t="shared" si="9"/>
        <v>0</v>
      </c>
      <c r="S43" s="96">
        <f t="shared" si="10"/>
        <v>0</v>
      </c>
      <c r="T43" s="74">
        <f t="shared" si="11"/>
        <v>0</v>
      </c>
      <c r="U43" s="74">
        <f t="shared" si="12"/>
        <v>0</v>
      </c>
      <c r="V43" s="74">
        <f t="shared" si="13"/>
        <v>0</v>
      </c>
      <c r="W43" s="67"/>
      <c r="X43" s="74">
        <f t="shared" si="14"/>
        <v>0</v>
      </c>
      <c r="Y43" s="74">
        <f t="shared" si="15"/>
        <v>0</v>
      </c>
      <c r="Z43" s="121">
        <f t="shared" si="16"/>
        <v>0</v>
      </c>
      <c r="AA43" s="148" t="str">
        <f t="shared" si="17"/>
        <v>OK</v>
      </c>
    </row>
    <row r="44" spans="1:27" ht="12" customHeight="1">
      <c r="A44" s="112"/>
      <c r="B44" s="93" t="s">
        <v>56</v>
      </c>
      <c r="C44" s="95"/>
      <c r="D44" s="67">
        <v>30</v>
      </c>
      <c r="E44" s="76"/>
      <c r="F44" s="76">
        <v>0</v>
      </c>
      <c r="G44" s="74">
        <f t="shared" si="0"/>
        <v>0</v>
      </c>
      <c r="H44" s="96">
        <f t="shared" si="1"/>
        <v>0</v>
      </c>
      <c r="I44" s="74">
        <f t="shared" si="2"/>
        <v>0</v>
      </c>
      <c r="J44" s="71">
        <f t="shared" si="3"/>
        <v>0</v>
      </c>
      <c r="K44" s="74">
        <f t="shared" si="18"/>
        <v>0</v>
      </c>
      <c r="L44" s="96">
        <f t="shared" si="4"/>
        <v>0</v>
      </c>
      <c r="M44" s="74">
        <f t="shared" si="5"/>
        <v>0</v>
      </c>
      <c r="N44" s="74">
        <f t="shared" si="6"/>
        <v>0</v>
      </c>
      <c r="O44" s="74">
        <f t="shared" si="7"/>
        <v>0</v>
      </c>
      <c r="P44" s="67"/>
      <c r="Q44" s="74">
        <f t="shared" si="8"/>
        <v>0</v>
      </c>
      <c r="R44" s="74">
        <f t="shared" si="9"/>
        <v>0</v>
      </c>
      <c r="S44" s="96">
        <f t="shared" si="10"/>
        <v>0</v>
      </c>
      <c r="T44" s="74">
        <f t="shared" si="11"/>
        <v>0</v>
      </c>
      <c r="U44" s="74">
        <f t="shared" si="12"/>
        <v>0</v>
      </c>
      <c r="V44" s="74">
        <f t="shared" si="13"/>
        <v>0</v>
      </c>
      <c r="W44" s="67"/>
      <c r="X44" s="74">
        <f t="shared" si="14"/>
        <v>0</v>
      </c>
      <c r="Y44" s="74">
        <f t="shared" si="15"/>
        <v>0</v>
      </c>
      <c r="Z44" s="121">
        <f t="shared" si="16"/>
        <v>0</v>
      </c>
      <c r="AA44" s="148" t="str">
        <f t="shared" si="17"/>
        <v>OK</v>
      </c>
    </row>
    <row r="45" spans="1:27" ht="12" customHeight="1">
      <c r="A45" s="112"/>
      <c r="B45" s="93" t="s">
        <v>56</v>
      </c>
      <c r="C45" s="95"/>
      <c r="D45" s="67">
        <v>30</v>
      </c>
      <c r="E45" s="76"/>
      <c r="F45" s="76">
        <v>0</v>
      </c>
      <c r="G45" s="74">
        <f t="shared" si="0"/>
        <v>0</v>
      </c>
      <c r="H45" s="96">
        <f t="shared" si="1"/>
        <v>0</v>
      </c>
      <c r="I45" s="74">
        <f t="shared" si="2"/>
        <v>0</v>
      </c>
      <c r="J45" s="71">
        <f t="shared" si="3"/>
        <v>0</v>
      </c>
      <c r="K45" s="74">
        <f t="shared" si="18"/>
        <v>0</v>
      </c>
      <c r="L45" s="96">
        <f t="shared" si="4"/>
        <v>0</v>
      </c>
      <c r="M45" s="74">
        <f t="shared" si="5"/>
        <v>0</v>
      </c>
      <c r="N45" s="74">
        <f t="shared" si="6"/>
        <v>0</v>
      </c>
      <c r="O45" s="74">
        <f t="shared" si="7"/>
        <v>0</v>
      </c>
      <c r="P45" s="67"/>
      <c r="Q45" s="74">
        <f t="shared" si="8"/>
        <v>0</v>
      </c>
      <c r="R45" s="74">
        <f t="shared" si="9"/>
        <v>0</v>
      </c>
      <c r="S45" s="96">
        <f t="shared" si="10"/>
        <v>0</v>
      </c>
      <c r="T45" s="74">
        <f t="shared" si="11"/>
        <v>0</v>
      </c>
      <c r="U45" s="74">
        <f t="shared" si="12"/>
        <v>0</v>
      </c>
      <c r="V45" s="74">
        <f t="shared" si="13"/>
        <v>0</v>
      </c>
      <c r="W45" s="67"/>
      <c r="X45" s="74">
        <f t="shared" si="14"/>
        <v>0</v>
      </c>
      <c r="Y45" s="74">
        <f t="shared" si="15"/>
        <v>0</v>
      </c>
      <c r="Z45" s="121">
        <f t="shared" si="16"/>
        <v>0</v>
      </c>
      <c r="AA45" s="148" t="str">
        <f t="shared" si="17"/>
        <v>OK</v>
      </c>
    </row>
    <row r="46" spans="1:27" ht="12" customHeight="1">
      <c r="A46" s="112"/>
      <c r="B46" s="93" t="s">
        <v>56</v>
      </c>
      <c r="C46" s="95"/>
      <c r="D46" s="67">
        <v>30</v>
      </c>
      <c r="E46" s="76"/>
      <c r="F46" s="76">
        <v>0</v>
      </c>
      <c r="G46" s="74">
        <f t="shared" si="0"/>
        <v>0</v>
      </c>
      <c r="H46" s="96">
        <f t="shared" si="1"/>
        <v>0</v>
      </c>
      <c r="I46" s="74">
        <f t="shared" si="2"/>
        <v>0</v>
      </c>
      <c r="J46" s="71">
        <f t="shared" si="3"/>
        <v>0</v>
      </c>
      <c r="K46" s="74">
        <f t="shared" si="18"/>
        <v>0</v>
      </c>
      <c r="L46" s="96">
        <f t="shared" si="4"/>
        <v>0</v>
      </c>
      <c r="M46" s="74">
        <f t="shared" si="5"/>
        <v>0</v>
      </c>
      <c r="N46" s="74">
        <f t="shared" si="6"/>
        <v>0</v>
      </c>
      <c r="O46" s="74">
        <f t="shared" si="7"/>
        <v>0</v>
      </c>
      <c r="P46" s="67"/>
      <c r="Q46" s="74">
        <f t="shared" si="8"/>
        <v>0</v>
      </c>
      <c r="R46" s="74">
        <f t="shared" si="9"/>
        <v>0</v>
      </c>
      <c r="S46" s="96">
        <f t="shared" si="10"/>
        <v>0</v>
      </c>
      <c r="T46" s="74">
        <f t="shared" si="11"/>
        <v>0</v>
      </c>
      <c r="U46" s="74">
        <f t="shared" si="12"/>
        <v>0</v>
      </c>
      <c r="V46" s="74">
        <f t="shared" si="13"/>
        <v>0</v>
      </c>
      <c r="W46" s="67"/>
      <c r="X46" s="74">
        <f t="shared" si="14"/>
        <v>0</v>
      </c>
      <c r="Y46" s="74">
        <f t="shared" si="15"/>
        <v>0</v>
      </c>
      <c r="Z46" s="121">
        <f t="shared" si="16"/>
        <v>0</v>
      </c>
      <c r="AA46" s="148" t="str">
        <f t="shared" si="17"/>
        <v>OK</v>
      </c>
    </row>
    <row r="47" spans="1:27" ht="12" customHeight="1">
      <c r="A47" s="112"/>
      <c r="B47" s="93" t="s">
        <v>56</v>
      </c>
      <c r="C47" s="95"/>
      <c r="D47" s="67">
        <v>30</v>
      </c>
      <c r="E47" s="76"/>
      <c r="F47" s="76">
        <v>0</v>
      </c>
      <c r="G47" s="74">
        <f t="shared" si="0"/>
        <v>0</v>
      </c>
      <c r="H47" s="96">
        <f t="shared" si="1"/>
        <v>0</v>
      </c>
      <c r="I47" s="74">
        <f t="shared" si="2"/>
        <v>0</v>
      </c>
      <c r="J47" s="71">
        <f t="shared" si="3"/>
        <v>0</v>
      </c>
      <c r="K47" s="74">
        <f t="shared" si="18"/>
        <v>0</v>
      </c>
      <c r="L47" s="96">
        <f t="shared" si="4"/>
        <v>0</v>
      </c>
      <c r="M47" s="74">
        <f t="shared" si="5"/>
        <v>0</v>
      </c>
      <c r="N47" s="74">
        <f t="shared" si="6"/>
        <v>0</v>
      </c>
      <c r="O47" s="74">
        <f t="shared" si="7"/>
        <v>0</v>
      </c>
      <c r="P47" s="67"/>
      <c r="Q47" s="74">
        <f t="shared" si="8"/>
        <v>0</v>
      </c>
      <c r="R47" s="74">
        <f t="shared" si="9"/>
        <v>0</v>
      </c>
      <c r="S47" s="96">
        <f t="shared" si="10"/>
        <v>0</v>
      </c>
      <c r="T47" s="74">
        <f t="shared" si="11"/>
        <v>0</v>
      </c>
      <c r="U47" s="74">
        <f t="shared" si="12"/>
        <v>0</v>
      </c>
      <c r="V47" s="74">
        <f t="shared" si="13"/>
        <v>0</v>
      </c>
      <c r="W47" s="67"/>
      <c r="X47" s="74">
        <f t="shared" si="14"/>
        <v>0</v>
      </c>
      <c r="Y47" s="74">
        <f t="shared" si="15"/>
        <v>0</v>
      </c>
      <c r="Z47" s="121">
        <f t="shared" si="16"/>
        <v>0</v>
      </c>
      <c r="AA47" s="148" t="str">
        <f t="shared" si="17"/>
        <v>OK</v>
      </c>
    </row>
    <row r="48" spans="1:27" ht="12.75">
      <c r="A48" s="112"/>
      <c r="B48" s="93" t="s">
        <v>56</v>
      </c>
      <c r="C48" s="95"/>
      <c r="D48" s="67">
        <v>30</v>
      </c>
      <c r="E48" s="76"/>
      <c r="F48" s="76">
        <v>0</v>
      </c>
      <c r="G48" s="74">
        <f t="shared" si="0"/>
        <v>0</v>
      </c>
      <c r="H48" s="96">
        <f t="shared" si="1"/>
        <v>0</v>
      </c>
      <c r="I48" s="74">
        <f t="shared" si="2"/>
        <v>0</v>
      </c>
      <c r="J48" s="71">
        <f t="shared" si="3"/>
        <v>0</v>
      </c>
      <c r="K48" s="74">
        <f t="shared" si="18"/>
        <v>0</v>
      </c>
      <c r="L48" s="96">
        <f t="shared" si="4"/>
        <v>0</v>
      </c>
      <c r="M48" s="74">
        <f t="shared" si="5"/>
        <v>0</v>
      </c>
      <c r="N48" s="74">
        <f t="shared" si="6"/>
        <v>0</v>
      </c>
      <c r="O48" s="74">
        <f t="shared" si="7"/>
        <v>0</v>
      </c>
      <c r="P48" s="67"/>
      <c r="Q48" s="74">
        <f t="shared" si="8"/>
        <v>0</v>
      </c>
      <c r="R48" s="74">
        <f t="shared" si="9"/>
        <v>0</v>
      </c>
      <c r="S48" s="96">
        <f t="shared" si="10"/>
        <v>0</v>
      </c>
      <c r="T48" s="74">
        <f t="shared" si="11"/>
        <v>0</v>
      </c>
      <c r="U48" s="74">
        <f t="shared" si="12"/>
        <v>0</v>
      </c>
      <c r="V48" s="74">
        <f t="shared" si="13"/>
        <v>0</v>
      </c>
      <c r="W48" s="67"/>
      <c r="X48" s="74">
        <f t="shared" si="14"/>
        <v>0</v>
      </c>
      <c r="Y48" s="74">
        <f t="shared" si="15"/>
        <v>0</v>
      </c>
      <c r="Z48" s="121">
        <f t="shared" si="16"/>
        <v>0</v>
      </c>
      <c r="AA48" s="148" t="str">
        <f t="shared" si="17"/>
        <v>OK</v>
      </c>
    </row>
    <row r="49" spans="1:27" ht="12.75">
      <c r="A49" s="112"/>
      <c r="B49" s="93" t="s">
        <v>56</v>
      </c>
      <c r="C49" s="95"/>
      <c r="D49" s="67">
        <v>30</v>
      </c>
      <c r="E49" s="76"/>
      <c r="F49" s="76">
        <v>0</v>
      </c>
      <c r="G49" s="74">
        <f t="shared" si="0"/>
        <v>0</v>
      </c>
      <c r="H49" s="96">
        <f t="shared" si="1"/>
        <v>0</v>
      </c>
      <c r="I49" s="74">
        <f t="shared" si="2"/>
        <v>0</v>
      </c>
      <c r="J49" s="71">
        <f t="shared" si="3"/>
        <v>0</v>
      </c>
      <c r="K49" s="74">
        <f t="shared" si="18"/>
        <v>0</v>
      </c>
      <c r="L49" s="96">
        <f t="shared" si="4"/>
        <v>0</v>
      </c>
      <c r="M49" s="74">
        <f t="shared" si="5"/>
        <v>0</v>
      </c>
      <c r="N49" s="74">
        <f t="shared" si="6"/>
        <v>0</v>
      </c>
      <c r="O49" s="74">
        <f t="shared" si="7"/>
        <v>0</v>
      </c>
      <c r="P49" s="67"/>
      <c r="Q49" s="74">
        <f t="shared" si="8"/>
        <v>0</v>
      </c>
      <c r="R49" s="74">
        <f t="shared" si="9"/>
        <v>0</v>
      </c>
      <c r="S49" s="96">
        <f t="shared" si="10"/>
        <v>0</v>
      </c>
      <c r="T49" s="74">
        <f t="shared" si="11"/>
        <v>0</v>
      </c>
      <c r="U49" s="74">
        <f t="shared" si="12"/>
        <v>0</v>
      </c>
      <c r="V49" s="74">
        <f t="shared" si="13"/>
        <v>0</v>
      </c>
      <c r="W49" s="67"/>
      <c r="X49" s="74">
        <f t="shared" si="14"/>
        <v>0</v>
      </c>
      <c r="Y49" s="74">
        <f t="shared" si="15"/>
        <v>0</v>
      </c>
      <c r="Z49" s="121">
        <f t="shared" si="16"/>
        <v>0</v>
      </c>
      <c r="AA49" s="148" t="str">
        <f t="shared" si="17"/>
        <v>OK</v>
      </c>
    </row>
    <row r="50" spans="1:27" ht="12.75">
      <c r="A50" s="112"/>
      <c r="B50" s="93" t="s">
        <v>56</v>
      </c>
      <c r="C50" s="95"/>
      <c r="D50" s="67">
        <v>30</v>
      </c>
      <c r="E50" s="76"/>
      <c r="F50" s="76">
        <v>0</v>
      </c>
      <c r="G50" s="74">
        <f t="shared" si="0"/>
        <v>0</v>
      </c>
      <c r="H50" s="96">
        <f t="shared" si="1"/>
        <v>0</v>
      </c>
      <c r="I50" s="97">
        <f t="shared" si="2"/>
        <v>0</v>
      </c>
      <c r="J50" s="71">
        <f t="shared" si="3"/>
        <v>0</v>
      </c>
      <c r="K50" s="87">
        <f t="shared" si="18"/>
        <v>0</v>
      </c>
      <c r="L50" s="98">
        <f t="shared" si="4"/>
        <v>0</v>
      </c>
      <c r="M50" s="97">
        <f t="shared" si="5"/>
        <v>0</v>
      </c>
      <c r="N50" s="87">
        <f t="shared" si="6"/>
        <v>0</v>
      </c>
      <c r="O50" s="87">
        <f t="shared" si="7"/>
        <v>0</v>
      </c>
      <c r="P50" s="67"/>
      <c r="Q50" s="87">
        <f t="shared" si="8"/>
        <v>0</v>
      </c>
      <c r="R50" s="87">
        <f t="shared" si="9"/>
        <v>0</v>
      </c>
      <c r="S50" s="98">
        <f t="shared" si="10"/>
        <v>0</v>
      </c>
      <c r="T50" s="97">
        <f t="shared" si="11"/>
        <v>0</v>
      </c>
      <c r="U50" s="87">
        <f t="shared" si="12"/>
        <v>0</v>
      </c>
      <c r="V50" s="87">
        <f t="shared" si="13"/>
        <v>0</v>
      </c>
      <c r="W50" s="67"/>
      <c r="X50" s="87">
        <f t="shared" si="14"/>
        <v>0</v>
      </c>
      <c r="Y50" s="87">
        <f t="shared" si="15"/>
        <v>0</v>
      </c>
      <c r="Z50" s="122">
        <f t="shared" si="16"/>
        <v>0</v>
      </c>
      <c r="AA50" s="148" t="str">
        <f t="shared" si="17"/>
        <v>OK</v>
      </c>
    </row>
    <row r="51" spans="1:27" ht="12.75">
      <c r="A51" s="109"/>
      <c r="D51" s="64"/>
      <c r="E51" s="64"/>
      <c r="F51" s="73"/>
      <c r="G51" s="73"/>
      <c r="H51" s="92"/>
      <c r="I51" s="74"/>
      <c r="J51" s="74"/>
      <c r="K51" s="74"/>
      <c r="L51" s="96"/>
      <c r="M51" s="74"/>
      <c r="N51" s="74"/>
      <c r="O51" s="74"/>
      <c r="P51" s="74"/>
      <c r="Q51" s="74"/>
      <c r="R51" s="74"/>
      <c r="S51" s="96"/>
      <c r="T51" s="74"/>
      <c r="U51" s="74"/>
      <c r="V51" s="74"/>
      <c r="W51" s="74"/>
      <c r="X51" s="74"/>
      <c r="Y51" s="74"/>
      <c r="Z51" s="121"/>
      <c r="AA51" s="147"/>
    </row>
    <row r="52" spans="1:27" ht="13.5" thickBot="1">
      <c r="A52" s="113" t="s">
        <v>59</v>
      </c>
      <c r="B52" s="56"/>
      <c r="C52" s="56"/>
      <c r="D52" s="64"/>
      <c r="E52" s="64"/>
      <c r="F52" s="73"/>
      <c r="G52" s="73"/>
      <c r="H52" s="92"/>
      <c r="I52" s="75">
        <f>SUM(I8:I50)</f>
        <v>389549</v>
      </c>
      <c r="J52" s="74"/>
      <c r="K52" s="75">
        <f>SUM(K8:K50)</f>
        <v>-74080.09933607119</v>
      </c>
      <c r="L52" s="99">
        <f>SUM(L8:L50)</f>
        <v>315468.90066392877</v>
      </c>
      <c r="M52" s="75">
        <f>SUM(M8:M50)</f>
        <v>0</v>
      </c>
      <c r="N52" s="75">
        <f>SUM(N8:N50)</f>
        <v>0</v>
      </c>
      <c r="O52" s="75">
        <f aca="true" t="shared" si="38" ref="O52:U52">SUM(O8:O50)</f>
        <v>389549</v>
      </c>
      <c r="P52" s="74"/>
      <c r="Q52" s="75">
        <f t="shared" si="38"/>
        <v>-9738.724999999999</v>
      </c>
      <c r="R52" s="75">
        <f t="shared" si="38"/>
        <v>-83818.82433607118</v>
      </c>
      <c r="S52" s="99">
        <f t="shared" si="38"/>
        <v>305730.17566392885</v>
      </c>
      <c r="T52" s="75">
        <f t="shared" si="38"/>
        <v>0</v>
      </c>
      <c r="U52" s="75">
        <f t="shared" si="38"/>
        <v>0</v>
      </c>
      <c r="V52" s="75">
        <f>SUM(V8:V50)</f>
        <v>389549</v>
      </c>
      <c r="W52" s="74"/>
      <c r="X52" s="75">
        <f>SUM(X8:X50)</f>
        <v>-9738.724999999999</v>
      </c>
      <c r="Y52" s="75">
        <f>SUM(Y8:Y50)</f>
        <v>-93557.54933607118</v>
      </c>
      <c r="Z52" s="123">
        <f>SUM(Z8:Z50)</f>
        <v>295991.4506639288</v>
      </c>
      <c r="AA52" s="147"/>
    </row>
    <row r="53" spans="1:27" ht="14.25" thickBot="1" thickTop="1">
      <c r="A53" s="117"/>
      <c r="B53" s="114"/>
      <c r="C53" s="114"/>
      <c r="D53" s="115"/>
      <c r="E53" s="115"/>
      <c r="F53" s="116"/>
      <c r="G53" s="116"/>
      <c r="H53" s="85"/>
      <c r="I53" s="85"/>
      <c r="J53" s="85"/>
      <c r="K53" s="85"/>
      <c r="L53" s="85"/>
      <c r="M53" s="86"/>
      <c r="N53" s="86"/>
      <c r="O53" s="86"/>
      <c r="P53" s="86"/>
      <c r="Q53" s="86"/>
      <c r="R53" s="86"/>
      <c r="S53" s="86"/>
      <c r="T53" s="86"/>
      <c r="U53" s="86"/>
      <c r="V53" s="86"/>
      <c r="W53" s="86"/>
      <c r="X53" s="86"/>
      <c r="Y53" s="86"/>
      <c r="Z53" s="124"/>
      <c r="AA53" s="149"/>
    </row>
    <row r="54" spans="4:26" ht="12.75">
      <c r="D54" s="64"/>
      <c r="E54" s="64"/>
      <c r="F54" s="73"/>
      <c r="G54" s="73"/>
      <c r="H54" s="74"/>
      <c r="I54" s="74"/>
      <c r="J54" s="74"/>
      <c r="K54" s="74"/>
      <c r="L54" s="74"/>
      <c r="M54" s="54"/>
      <c r="N54" s="54"/>
      <c r="O54" s="54"/>
      <c r="P54" s="54"/>
      <c r="Q54" s="54"/>
      <c r="R54" s="54"/>
      <c r="S54" s="54"/>
      <c r="T54" s="54"/>
      <c r="U54" s="54"/>
      <c r="V54" s="54"/>
      <c r="W54" s="54"/>
      <c r="X54" s="54"/>
      <c r="Y54" s="54"/>
      <c r="Z54" s="54"/>
    </row>
    <row r="55" spans="4:26" ht="12.75">
      <c r="D55" s="64"/>
      <c r="E55" s="64"/>
      <c r="F55" s="73"/>
      <c r="G55" s="73"/>
      <c r="H55" s="74"/>
      <c r="I55" s="74"/>
      <c r="J55" s="74"/>
      <c r="K55" s="74"/>
      <c r="L55" s="74"/>
      <c r="M55" s="54"/>
      <c r="N55" s="54"/>
      <c r="O55" s="54"/>
      <c r="P55" s="54"/>
      <c r="Q55" s="54"/>
      <c r="R55" s="54"/>
      <c r="S55" s="54"/>
      <c r="T55" s="54"/>
      <c r="U55" s="54"/>
      <c r="V55" s="54"/>
      <c r="W55" s="54"/>
      <c r="X55" s="54"/>
      <c r="Y55" s="54"/>
      <c r="Z55" s="54"/>
    </row>
    <row r="56" spans="4:26" ht="12.75">
      <c r="D56" s="64"/>
      <c r="E56" s="64"/>
      <c r="F56" s="73"/>
      <c r="G56" s="73"/>
      <c r="H56" s="74"/>
      <c r="I56" s="74"/>
      <c r="J56" s="74"/>
      <c r="K56" s="74"/>
      <c r="L56" s="74"/>
      <c r="M56" s="54"/>
      <c r="N56" s="54"/>
      <c r="O56" s="54"/>
      <c r="P56" s="54"/>
      <c r="Q56" s="54"/>
      <c r="R56" s="54"/>
      <c r="S56" s="54"/>
      <c r="T56" s="54"/>
      <c r="U56" s="54"/>
      <c r="V56" s="54"/>
      <c r="W56" s="54"/>
      <c r="X56" s="54"/>
      <c r="Y56" s="54"/>
      <c r="Z56" s="54"/>
    </row>
    <row r="57" spans="4:26" ht="12.75">
      <c r="D57" s="64"/>
      <c r="E57" s="64"/>
      <c r="F57" s="73"/>
      <c r="G57" s="73"/>
      <c r="H57" s="74"/>
      <c r="I57" s="74"/>
      <c r="J57" s="74"/>
      <c r="K57" s="74"/>
      <c r="L57" s="74"/>
      <c r="M57" s="54"/>
      <c r="N57" s="54"/>
      <c r="O57" s="54"/>
      <c r="P57" s="54"/>
      <c r="Q57" s="54"/>
      <c r="R57" s="54"/>
      <c r="S57" s="54"/>
      <c r="T57" s="54"/>
      <c r="U57" s="54"/>
      <c r="V57" s="54"/>
      <c r="W57" s="54"/>
      <c r="X57" s="54"/>
      <c r="Y57" s="54"/>
      <c r="Z57" s="54"/>
    </row>
    <row r="58" spans="4:26" ht="12.75">
      <c r="D58" s="64"/>
      <c r="E58" s="64"/>
      <c r="F58" s="73"/>
      <c r="G58" s="73"/>
      <c r="H58" s="74"/>
      <c r="I58" s="74"/>
      <c r="J58" s="74"/>
      <c r="K58" s="74"/>
      <c r="L58" s="74"/>
      <c r="M58" s="54"/>
      <c r="N58" s="54"/>
      <c r="O58" s="54"/>
      <c r="P58" s="54"/>
      <c r="Q58" s="54"/>
      <c r="R58" s="54"/>
      <c r="S58" s="54"/>
      <c r="T58" s="54"/>
      <c r="U58" s="54"/>
      <c r="V58" s="54"/>
      <c r="W58" s="54"/>
      <c r="X58" s="54"/>
      <c r="Y58" s="54"/>
      <c r="Z58" s="54"/>
    </row>
    <row r="59" spans="4:12" ht="12.75">
      <c r="D59" s="64"/>
      <c r="E59" s="64"/>
      <c r="F59" s="73"/>
      <c r="G59" s="73"/>
      <c r="H59" s="73"/>
      <c r="I59" s="73"/>
      <c r="J59" s="73"/>
      <c r="K59" s="73"/>
      <c r="L59" s="73"/>
    </row>
    <row r="60" spans="4:12" ht="12.75">
      <c r="D60" s="64"/>
      <c r="E60" s="64"/>
      <c r="F60" s="73"/>
      <c r="G60" s="73"/>
      <c r="H60" s="73"/>
      <c r="I60" s="73"/>
      <c r="J60" s="73"/>
      <c r="K60" s="73"/>
      <c r="L60" s="73"/>
    </row>
    <row r="61" spans="4:12" ht="12.75">
      <c r="D61" s="64"/>
      <c r="E61" s="64"/>
      <c r="F61" s="73"/>
      <c r="G61" s="73"/>
      <c r="H61" s="73"/>
      <c r="I61" s="73"/>
      <c r="J61" s="73"/>
      <c r="K61" s="73"/>
      <c r="L61" s="73"/>
    </row>
    <row r="62" spans="4:12" ht="12.75">
      <c r="D62" s="64"/>
      <c r="E62" s="64"/>
      <c r="F62" s="73"/>
      <c r="G62" s="73"/>
      <c r="H62" s="73"/>
      <c r="I62" s="73"/>
      <c r="J62" s="73"/>
      <c r="K62" s="73"/>
      <c r="L62" s="73"/>
    </row>
    <row r="63" spans="4:12" ht="12.75">
      <c r="D63" s="64"/>
      <c r="E63" s="64"/>
      <c r="F63" s="73"/>
      <c r="G63" s="73"/>
      <c r="H63" s="73"/>
      <c r="I63" s="73"/>
      <c r="J63" s="73"/>
      <c r="K63" s="73"/>
      <c r="L63" s="73"/>
    </row>
    <row r="64" spans="4:12" ht="12.75">
      <c r="D64" s="64"/>
      <c r="E64" s="64"/>
      <c r="F64" s="73"/>
      <c r="G64" s="73"/>
      <c r="H64" s="73"/>
      <c r="I64" s="73"/>
      <c r="J64" s="73"/>
      <c r="K64" s="73"/>
      <c r="L64" s="73"/>
    </row>
    <row r="65" spans="4:12" ht="12.75">
      <c r="D65" s="64"/>
      <c r="E65" s="64"/>
      <c r="F65" s="73"/>
      <c r="G65" s="73"/>
      <c r="H65" s="73"/>
      <c r="I65" s="73"/>
      <c r="J65" s="73"/>
      <c r="K65" s="73"/>
      <c r="L65" s="73"/>
    </row>
    <row r="66" spans="4:12" ht="12.75">
      <c r="D66" s="64"/>
      <c r="E66" s="64"/>
      <c r="F66" s="73"/>
      <c r="G66" s="73"/>
      <c r="H66" s="73"/>
      <c r="I66" s="73"/>
      <c r="J66" s="73"/>
      <c r="K66" s="73"/>
      <c r="L66" s="73"/>
    </row>
    <row r="67" spans="4:12" ht="12.75">
      <c r="D67" s="64"/>
      <c r="E67" s="64"/>
      <c r="F67" s="73"/>
      <c r="G67" s="73"/>
      <c r="H67" s="73"/>
      <c r="I67" s="73"/>
      <c r="J67" s="73"/>
      <c r="K67" s="73"/>
      <c r="L67" s="73"/>
    </row>
    <row r="68" spans="4:12" ht="12.75">
      <c r="D68" s="64"/>
      <c r="E68" s="64"/>
      <c r="F68" s="73"/>
      <c r="G68" s="73"/>
      <c r="H68" s="73"/>
      <c r="I68" s="73"/>
      <c r="J68" s="73"/>
      <c r="K68" s="73"/>
      <c r="L68" s="73"/>
    </row>
    <row r="69" spans="4:12" ht="12.75">
      <c r="D69" s="64"/>
      <c r="E69" s="64"/>
      <c r="F69" s="73"/>
      <c r="G69" s="73"/>
      <c r="H69" s="73"/>
      <c r="I69" s="73"/>
      <c r="J69" s="73"/>
      <c r="K69" s="73"/>
      <c r="L69" s="73"/>
    </row>
    <row r="70" spans="4:12" ht="12.75">
      <c r="D70" s="64"/>
      <c r="E70" s="64"/>
      <c r="F70" s="73"/>
      <c r="G70" s="73"/>
      <c r="H70" s="73"/>
      <c r="I70" s="73"/>
      <c r="J70" s="73"/>
      <c r="K70" s="73"/>
      <c r="L70" s="73"/>
    </row>
    <row r="71" spans="4:12" ht="12.75">
      <c r="D71" s="64"/>
      <c r="E71" s="64"/>
      <c r="F71" s="73"/>
      <c r="G71" s="73"/>
      <c r="H71" s="73"/>
      <c r="I71" s="73"/>
      <c r="J71" s="73"/>
      <c r="K71" s="73"/>
      <c r="L71" s="73"/>
    </row>
    <row r="72" spans="4:12" ht="12.75">
      <c r="D72" s="64"/>
      <c r="E72" s="64"/>
      <c r="F72" s="73"/>
      <c r="G72" s="73"/>
      <c r="H72" s="73"/>
      <c r="I72" s="73"/>
      <c r="J72" s="73"/>
      <c r="K72" s="73"/>
      <c r="L72" s="73"/>
    </row>
    <row r="73" spans="4:12" ht="12.75">
      <c r="D73" s="64"/>
      <c r="E73" s="64"/>
      <c r="F73" s="73"/>
      <c r="G73" s="73"/>
      <c r="H73" s="73"/>
      <c r="I73" s="73"/>
      <c r="J73" s="73"/>
      <c r="K73" s="73"/>
      <c r="L73" s="73"/>
    </row>
    <row r="74" spans="4:12" ht="12.75">
      <c r="D74" s="64"/>
      <c r="E74" s="64"/>
      <c r="F74" s="73"/>
      <c r="G74" s="73"/>
      <c r="H74" s="73"/>
      <c r="I74" s="73"/>
      <c r="J74" s="73"/>
      <c r="K74" s="73"/>
      <c r="L74" s="73"/>
    </row>
    <row r="75" spans="4:12" ht="12.75">
      <c r="D75" s="64"/>
      <c r="E75" s="64"/>
      <c r="F75" s="73"/>
      <c r="G75" s="73"/>
      <c r="H75" s="73"/>
      <c r="I75" s="73"/>
      <c r="J75" s="73"/>
      <c r="K75" s="73"/>
      <c r="L75" s="73"/>
    </row>
    <row r="76" spans="4:12" ht="12.75">
      <c r="D76" s="64"/>
      <c r="E76" s="64"/>
      <c r="F76" s="73"/>
      <c r="G76" s="73"/>
      <c r="H76" s="73"/>
      <c r="I76" s="73"/>
      <c r="J76" s="73"/>
      <c r="K76" s="73"/>
      <c r="L76" s="73"/>
    </row>
    <row r="77" spans="4:12" ht="12.75">
      <c r="D77" s="64"/>
      <c r="E77" s="64"/>
      <c r="F77" s="73"/>
      <c r="G77" s="73"/>
      <c r="H77" s="73"/>
      <c r="I77" s="73"/>
      <c r="J77" s="73"/>
      <c r="K77" s="73"/>
      <c r="L77" s="73"/>
    </row>
    <row r="78" spans="4:12" ht="12.75">
      <c r="D78" s="64"/>
      <c r="E78" s="64"/>
      <c r="F78" s="73"/>
      <c r="G78" s="73"/>
      <c r="H78" s="73"/>
      <c r="I78" s="73"/>
      <c r="J78" s="73"/>
      <c r="K78" s="73"/>
      <c r="L78" s="73"/>
    </row>
    <row r="79" spans="4:12" ht="12.75">
      <c r="D79" s="64"/>
      <c r="E79" s="64"/>
      <c r="F79" s="73"/>
      <c r="G79" s="73"/>
      <c r="H79" s="73"/>
      <c r="I79" s="73"/>
      <c r="J79" s="73"/>
      <c r="K79" s="73"/>
      <c r="L79" s="73"/>
    </row>
    <row r="80" spans="4:12" ht="12.75">
      <c r="D80" s="64"/>
      <c r="E80" s="64"/>
      <c r="F80" s="73"/>
      <c r="G80" s="73"/>
      <c r="H80" s="73"/>
      <c r="I80" s="73"/>
      <c r="J80" s="73"/>
      <c r="K80" s="73"/>
      <c r="L80" s="73"/>
    </row>
    <row r="81" spans="4:12" ht="12.75">
      <c r="D81" s="73"/>
      <c r="E81" s="73"/>
      <c r="F81" s="73"/>
      <c r="G81" s="73"/>
      <c r="H81" s="73"/>
      <c r="I81" s="73"/>
      <c r="J81" s="73"/>
      <c r="K81" s="73"/>
      <c r="L81" s="73"/>
    </row>
    <row r="82" spans="4:12" ht="12.75">
      <c r="D82" s="73"/>
      <c r="E82" s="73"/>
      <c r="F82" s="73"/>
      <c r="G82" s="73"/>
      <c r="H82" s="73"/>
      <c r="I82" s="73"/>
      <c r="J82" s="73"/>
      <c r="K82" s="73"/>
      <c r="L82" s="73"/>
    </row>
    <row r="83" spans="4:12" ht="12.75">
      <c r="D83" s="73"/>
      <c r="E83" s="73"/>
      <c r="F83" s="73"/>
      <c r="G83" s="73"/>
      <c r="H83" s="73"/>
      <c r="I83" s="73"/>
      <c r="J83" s="73"/>
      <c r="K83" s="73"/>
      <c r="L83" s="73"/>
    </row>
    <row r="84" spans="4:12" ht="12.75">
      <c r="D84" s="73"/>
      <c r="E84" s="73"/>
      <c r="F84" s="73"/>
      <c r="G84" s="73"/>
      <c r="H84" s="73"/>
      <c r="I84" s="73"/>
      <c r="J84" s="73"/>
      <c r="K84" s="73"/>
      <c r="L84" s="73"/>
    </row>
    <row r="85" spans="4:12" ht="12.75">
      <c r="D85" s="73"/>
      <c r="E85" s="73"/>
      <c r="F85" s="73"/>
      <c r="G85" s="73"/>
      <c r="H85" s="73"/>
      <c r="I85" s="73"/>
      <c r="J85" s="73"/>
      <c r="K85" s="73"/>
      <c r="L85" s="73"/>
    </row>
    <row r="86" spans="4:12" ht="12.75">
      <c r="D86" s="73"/>
      <c r="E86" s="73"/>
      <c r="F86" s="73"/>
      <c r="G86" s="73"/>
      <c r="H86" s="73"/>
      <c r="I86" s="73"/>
      <c r="J86" s="73"/>
      <c r="K86" s="73"/>
      <c r="L86" s="73"/>
    </row>
    <row r="87" spans="4:12" ht="12.75">
      <c r="D87" s="73"/>
      <c r="E87" s="73"/>
      <c r="F87" s="73"/>
      <c r="G87" s="73"/>
      <c r="H87" s="73"/>
      <c r="I87" s="73"/>
      <c r="J87" s="73"/>
      <c r="K87" s="73"/>
      <c r="L87" s="73"/>
    </row>
    <row r="88" spans="4:12" ht="12.75">
      <c r="D88" s="73"/>
      <c r="E88" s="73"/>
      <c r="F88" s="73"/>
      <c r="G88" s="73"/>
      <c r="H88" s="73"/>
      <c r="I88" s="73"/>
      <c r="J88" s="73"/>
      <c r="K88" s="73"/>
      <c r="L88" s="73"/>
    </row>
    <row r="89" spans="4:12" ht="12.75">
      <c r="D89" s="73"/>
      <c r="E89" s="73"/>
      <c r="F89" s="73"/>
      <c r="G89" s="73"/>
      <c r="H89" s="73"/>
      <c r="I89" s="73"/>
      <c r="J89" s="73"/>
      <c r="K89" s="73"/>
      <c r="L89" s="73"/>
    </row>
    <row r="90" spans="4:12" ht="12.75">
      <c r="D90" s="73"/>
      <c r="E90" s="73"/>
      <c r="F90" s="73"/>
      <c r="G90" s="73"/>
      <c r="H90" s="73"/>
      <c r="I90" s="73"/>
      <c r="J90" s="73"/>
      <c r="K90" s="73"/>
      <c r="L90" s="73"/>
    </row>
    <row r="91" spans="4:12" ht="12.75">
      <c r="D91" s="73"/>
      <c r="E91" s="73"/>
      <c r="F91" s="73"/>
      <c r="G91" s="73"/>
      <c r="H91" s="73"/>
      <c r="I91" s="73"/>
      <c r="J91" s="73"/>
      <c r="K91" s="73"/>
      <c r="L91" s="73"/>
    </row>
    <row r="92" spans="4:12" ht="12.75">
      <c r="D92" s="73"/>
      <c r="E92" s="73"/>
      <c r="F92" s="73"/>
      <c r="G92" s="73"/>
      <c r="H92" s="73"/>
      <c r="I92" s="73"/>
      <c r="J92" s="73"/>
      <c r="K92" s="73"/>
      <c r="L92" s="73"/>
    </row>
    <row r="93" spans="4:12" ht="12.75">
      <c r="D93" s="73"/>
      <c r="E93" s="73"/>
      <c r="F93" s="73"/>
      <c r="G93" s="73"/>
      <c r="H93" s="73"/>
      <c r="I93" s="73"/>
      <c r="J93" s="73"/>
      <c r="K93" s="73"/>
      <c r="L93" s="73"/>
    </row>
    <row r="94" spans="4:12" ht="12.75">
      <c r="D94" s="73"/>
      <c r="E94" s="73"/>
      <c r="F94" s="73"/>
      <c r="G94" s="73"/>
      <c r="H94" s="73"/>
      <c r="I94" s="73"/>
      <c r="J94" s="73"/>
      <c r="K94" s="73"/>
      <c r="L94" s="73"/>
    </row>
    <row r="95" spans="4:12" ht="12.75">
      <c r="D95" s="73"/>
      <c r="E95" s="73"/>
      <c r="F95" s="73"/>
      <c r="G95" s="73"/>
      <c r="H95" s="73"/>
      <c r="I95" s="73"/>
      <c r="J95" s="73"/>
      <c r="K95" s="73"/>
      <c r="L95" s="73"/>
    </row>
    <row r="96" spans="4:12" ht="12.75">
      <c r="D96" s="73"/>
      <c r="E96" s="73"/>
      <c r="F96" s="73"/>
      <c r="G96" s="73"/>
      <c r="H96" s="73"/>
      <c r="I96" s="73"/>
      <c r="J96" s="73"/>
      <c r="K96" s="73"/>
      <c r="L96" s="73"/>
    </row>
    <row r="97" spans="4:12" ht="12.75">
      <c r="D97" s="73"/>
      <c r="E97" s="73"/>
      <c r="F97" s="73"/>
      <c r="G97" s="73"/>
      <c r="H97" s="73"/>
      <c r="I97" s="73"/>
      <c r="J97" s="73"/>
      <c r="K97" s="73"/>
      <c r="L97" s="73"/>
    </row>
    <row r="98" spans="4:12" ht="12.75">
      <c r="D98" s="73"/>
      <c r="E98" s="73"/>
      <c r="F98" s="73"/>
      <c r="G98" s="73"/>
      <c r="H98" s="73"/>
      <c r="I98" s="73"/>
      <c r="J98" s="73"/>
      <c r="K98" s="73"/>
      <c r="L98" s="73"/>
    </row>
    <row r="99" spans="4:12" ht="12.75">
      <c r="D99" s="73"/>
      <c r="E99" s="73"/>
      <c r="F99" s="73"/>
      <c r="G99" s="73"/>
      <c r="H99" s="73"/>
      <c r="I99" s="73"/>
      <c r="J99" s="73"/>
      <c r="K99" s="73"/>
      <c r="L99" s="73"/>
    </row>
    <row r="100" spans="4:12" ht="12.75">
      <c r="D100" s="73"/>
      <c r="E100" s="73"/>
      <c r="F100" s="73"/>
      <c r="G100" s="73"/>
      <c r="H100" s="73"/>
      <c r="I100" s="73"/>
      <c r="J100" s="73"/>
      <c r="K100" s="73"/>
      <c r="L100" s="73"/>
    </row>
    <row r="101" spans="4:12" ht="12.75">
      <c r="D101" s="73"/>
      <c r="E101" s="73"/>
      <c r="F101" s="73"/>
      <c r="G101" s="73"/>
      <c r="H101" s="73"/>
      <c r="I101" s="73"/>
      <c r="J101" s="73"/>
      <c r="K101" s="73"/>
      <c r="L101" s="73"/>
    </row>
    <row r="102" spans="4:12" ht="12.75">
      <c r="D102" s="73"/>
      <c r="E102" s="73"/>
      <c r="F102" s="73"/>
      <c r="G102" s="73"/>
      <c r="H102" s="73"/>
      <c r="I102" s="73"/>
      <c r="J102" s="73"/>
      <c r="K102" s="73"/>
      <c r="L102" s="73"/>
    </row>
    <row r="103" spans="4:12" ht="12.75">
      <c r="D103" s="73"/>
      <c r="E103" s="73"/>
      <c r="F103" s="73"/>
      <c r="G103" s="73"/>
      <c r="H103" s="73"/>
      <c r="I103" s="73"/>
      <c r="J103" s="73"/>
      <c r="K103" s="73"/>
      <c r="L103" s="73"/>
    </row>
    <row r="104" spans="4:12" ht="12.75">
      <c r="D104" s="73"/>
      <c r="E104" s="73"/>
      <c r="F104" s="73"/>
      <c r="G104" s="73"/>
      <c r="H104" s="73"/>
      <c r="I104" s="73"/>
      <c r="J104" s="73"/>
      <c r="K104" s="73"/>
      <c r="L104" s="73"/>
    </row>
    <row r="105" spans="4:12" ht="12.75">
      <c r="D105" s="73"/>
      <c r="E105" s="73"/>
      <c r="F105" s="73"/>
      <c r="G105" s="73"/>
      <c r="H105" s="73"/>
      <c r="I105" s="73"/>
      <c r="J105" s="73"/>
      <c r="K105" s="73"/>
      <c r="L105" s="73"/>
    </row>
    <row r="106" spans="4:12" ht="12.75">
      <c r="D106" s="73"/>
      <c r="E106" s="73"/>
      <c r="F106" s="73"/>
      <c r="G106" s="73"/>
      <c r="H106" s="73"/>
      <c r="I106" s="73"/>
      <c r="J106" s="73"/>
      <c r="K106" s="73"/>
      <c r="L106" s="73"/>
    </row>
    <row r="107" spans="4:12" ht="12.75">
      <c r="D107" s="73"/>
      <c r="E107" s="73"/>
      <c r="F107" s="73"/>
      <c r="G107" s="73"/>
      <c r="H107" s="73"/>
      <c r="I107" s="73"/>
      <c r="J107" s="73"/>
      <c r="K107" s="73"/>
      <c r="L107" s="73"/>
    </row>
    <row r="108" spans="4:12" ht="12.75">
      <c r="D108" s="73"/>
      <c r="E108" s="73"/>
      <c r="F108" s="73"/>
      <c r="G108" s="73"/>
      <c r="H108" s="73"/>
      <c r="I108" s="73"/>
      <c r="J108" s="73"/>
      <c r="K108" s="73"/>
      <c r="L108" s="73"/>
    </row>
    <row r="109" spans="4:12" ht="12.75">
      <c r="D109" s="73"/>
      <c r="E109" s="73"/>
      <c r="F109" s="73"/>
      <c r="G109" s="73"/>
      <c r="H109" s="73"/>
      <c r="I109" s="73"/>
      <c r="J109" s="73"/>
      <c r="K109" s="73"/>
      <c r="L109" s="73"/>
    </row>
    <row r="110" spans="4:12" ht="12.75">
      <c r="D110" s="73"/>
      <c r="E110" s="73"/>
      <c r="F110" s="73"/>
      <c r="G110" s="73"/>
      <c r="H110" s="73"/>
      <c r="I110" s="73"/>
      <c r="J110" s="73"/>
      <c r="K110" s="73"/>
      <c r="L110" s="73"/>
    </row>
    <row r="111" spans="4:12" ht="12.75">
      <c r="D111" s="73"/>
      <c r="E111" s="73"/>
      <c r="F111" s="73"/>
      <c r="G111" s="73"/>
      <c r="H111" s="73"/>
      <c r="I111" s="73"/>
      <c r="J111" s="73"/>
      <c r="K111" s="73"/>
      <c r="L111" s="73"/>
    </row>
    <row r="112" spans="4:12" ht="12.75">
      <c r="D112" s="73"/>
      <c r="E112" s="73"/>
      <c r="F112" s="73"/>
      <c r="G112" s="73"/>
      <c r="H112" s="73"/>
      <c r="I112" s="73"/>
      <c r="J112" s="73"/>
      <c r="K112" s="73"/>
      <c r="L112" s="73"/>
    </row>
    <row r="113" spans="4:12" ht="12.75">
      <c r="D113" s="73"/>
      <c r="E113" s="73"/>
      <c r="F113" s="73"/>
      <c r="G113" s="73"/>
      <c r="H113" s="73"/>
      <c r="I113" s="73"/>
      <c r="J113" s="73"/>
      <c r="K113" s="73"/>
      <c r="L113" s="73"/>
    </row>
    <row r="114" spans="4:12" ht="12.75">
      <c r="D114" s="73"/>
      <c r="E114" s="73"/>
      <c r="F114" s="73"/>
      <c r="G114" s="73"/>
      <c r="H114" s="73"/>
      <c r="I114" s="73"/>
      <c r="J114" s="73"/>
      <c r="K114" s="73"/>
      <c r="L114" s="73"/>
    </row>
    <row r="115" spans="4:12" ht="12.75">
      <c r="D115" s="73"/>
      <c r="E115" s="73"/>
      <c r="F115" s="73"/>
      <c r="G115" s="73"/>
      <c r="H115" s="73"/>
      <c r="I115" s="73"/>
      <c r="J115" s="73"/>
      <c r="K115" s="73"/>
      <c r="L115" s="73"/>
    </row>
    <row r="116" spans="4:12" ht="12.75">
      <c r="D116" s="73"/>
      <c r="E116" s="73"/>
      <c r="F116" s="73"/>
      <c r="G116" s="73"/>
      <c r="H116" s="73"/>
      <c r="I116" s="73"/>
      <c r="J116" s="73"/>
      <c r="K116" s="73"/>
      <c r="L116" s="73"/>
    </row>
    <row r="117" spans="4:12" ht="12.75">
      <c r="D117" s="73"/>
      <c r="E117" s="73"/>
      <c r="F117" s="73"/>
      <c r="G117" s="73"/>
      <c r="H117" s="73"/>
      <c r="I117" s="73"/>
      <c r="J117" s="73"/>
      <c r="K117" s="73"/>
      <c r="L117" s="73"/>
    </row>
    <row r="118" spans="4:12" ht="12.75">
      <c r="D118" s="73"/>
      <c r="E118" s="73"/>
      <c r="F118" s="73"/>
      <c r="G118" s="73"/>
      <c r="H118" s="73"/>
      <c r="I118" s="73"/>
      <c r="J118" s="73"/>
      <c r="K118" s="73"/>
      <c r="L118" s="73"/>
    </row>
    <row r="119" spans="4:12" ht="12.75">
      <c r="D119" s="73"/>
      <c r="E119" s="73"/>
      <c r="F119" s="73"/>
      <c r="G119" s="73"/>
      <c r="H119" s="73"/>
      <c r="I119" s="73"/>
      <c r="J119" s="73"/>
      <c r="K119" s="73"/>
      <c r="L119" s="73"/>
    </row>
    <row r="120" spans="4:12" ht="12.75">
      <c r="D120" s="73"/>
      <c r="E120" s="73"/>
      <c r="F120" s="73"/>
      <c r="G120" s="73"/>
      <c r="H120" s="73"/>
      <c r="I120" s="73"/>
      <c r="J120" s="73"/>
      <c r="K120" s="73"/>
      <c r="L120" s="73"/>
    </row>
    <row r="121" spans="4:12" ht="12.75">
      <c r="D121" s="73"/>
      <c r="E121" s="73"/>
      <c r="F121" s="73"/>
      <c r="G121" s="73"/>
      <c r="H121" s="73"/>
      <c r="I121" s="73"/>
      <c r="J121" s="73"/>
      <c r="K121" s="73"/>
      <c r="L121" s="73"/>
    </row>
    <row r="122" spans="4:12" ht="12.75">
      <c r="D122" s="73"/>
      <c r="E122" s="73"/>
      <c r="F122" s="73"/>
      <c r="G122" s="73"/>
      <c r="H122" s="73"/>
      <c r="I122" s="73"/>
      <c r="J122" s="73"/>
      <c r="K122" s="73"/>
      <c r="L122" s="73"/>
    </row>
    <row r="123" spans="4:12" ht="12.75">
      <c r="D123" s="73"/>
      <c r="E123" s="73"/>
      <c r="F123" s="73"/>
      <c r="G123" s="73"/>
      <c r="H123" s="73"/>
      <c r="I123" s="73"/>
      <c r="J123" s="73"/>
      <c r="K123" s="73"/>
      <c r="L123" s="73"/>
    </row>
    <row r="124" spans="4:12" ht="12.75">
      <c r="D124" s="73"/>
      <c r="E124" s="73"/>
      <c r="F124" s="73"/>
      <c r="G124" s="73"/>
      <c r="H124" s="73"/>
      <c r="I124" s="73"/>
      <c r="J124" s="73"/>
      <c r="K124" s="73"/>
      <c r="L124" s="73"/>
    </row>
    <row r="125" spans="4:12" ht="12.75">
      <c r="D125" s="73"/>
      <c r="E125" s="73"/>
      <c r="F125" s="73"/>
      <c r="G125" s="73"/>
      <c r="H125" s="73"/>
      <c r="I125" s="73"/>
      <c r="J125" s="73"/>
      <c r="K125" s="73"/>
      <c r="L125" s="73"/>
    </row>
    <row r="126" spans="4:12" ht="12.75">
      <c r="D126" s="73"/>
      <c r="E126" s="73"/>
      <c r="F126" s="73"/>
      <c r="G126" s="73"/>
      <c r="H126" s="73"/>
      <c r="I126" s="73"/>
      <c r="J126" s="73"/>
      <c r="K126" s="73"/>
      <c r="L126" s="73"/>
    </row>
    <row r="127" spans="4:12" ht="12.75">
      <c r="D127" s="73"/>
      <c r="E127" s="73"/>
      <c r="F127" s="73"/>
      <c r="G127" s="73"/>
      <c r="H127" s="73"/>
      <c r="I127" s="73"/>
      <c r="J127" s="73"/>
      <c r="K127" s="73"/>
      <c r="L127" s="73"/>
    </row>
    <row r="128" spans="4:12" ht="12.75">
      <c r="D128" s="73"/>
      <c r="E128" s="73"/>
      <c r="F128" s="73"/>
      <c r="G128" s="73"/>
      <c r="H128" s="73"/>
      <c r="I128" s="73"/>
      <c r="J128" s="73"/>
      <c r="K128" s="73"/>
      <c r="L128" s="73"/>
    </row>
    <row r="129" spans="4:12" ht="12.75">
      <c r="D129" s="73"/>
      <c r="E129" s="73"/>
      <c r="F129" s="73"/>
      <c r="G129" s="73"/>
      <c r="H129" s="73"/>
      <c r="I129" s="73"/>
      <c r="J129" s="73"/>
      <c r="K129" s="73"/>
      <c r="L129" s="73"/>
    </row>
    <row r="130" spans="4:12" ht="12.75">
      <c r="D130" s="73"/>
      <c r="E130" s="73"/>
      <c r="F130" s="73"/>
      <c r="G130" s="73"/>
      <c r="H130" s="73"/>
      <c r="I130" s="73"/>
      <c r="J130" s="73"/>
      <c r="K130" s="73"/>
      <c r="L130" s="73"/>
    </row>
    <row r="131" spans="4:12" ht="12.75">
      <c r="D131" s="73"/>
      <c r="E131" s="73"/>
      <c r="F131" s="73"/>
      <c r="G131" s="73"/>
      <c r="H131" s="73"/>
      <c r="I131" s="73"/>
      <c r="J131" s="73"/>
      <c r="K131" s="73"/>
      <c r="L131" s="73"/>
    </row>
    <row r="132" spans="4:12" ht="12.75">
      <c r="D132" s="73"/>
      <c r="E132" s="73"/>
      <c r="F132" s="73"/>
      <c r="G132" s="73"/>
      <c r="H132" s="73"/>
      <c r="I132" s="73"/>
      <c r="J132" s="73"/>
      <c r="K132" s="73"/>
      <c r="L132" s="73"/>
    </row>
    <row r="133" spans="4:12" ht="12.75">
      <c r="D133" s="73"/>
      <c r="E133" s="73"/>
      <c r="F133" s="73"/>
      <c r="G133" s="73"/>
      <c r="H133" s="73"/>
      <c r="I133" s="73"/>
      <c r="J133" s="73"/>
      <c r="K133" s="73"/>
      <c r="L133" s="73"/>
    </row>
    <row r="134" spans="4:12" ht="12.75">
      <c r="D134" s="73"/>
      <c r="E134" s="73"/>
      <c r="F134" s="73"/>
      <c r="G134" s="73"/>
      <c r="H134" s="73"/>
      <c r="I134" s="73"/>
      <c r="J134" s="73"/>
      <c r="K134" s="73"/>
      <c r="L134" s="73"/>
    </row>
    <row r="135" spans="4:12" ht="12.75">
      <c r="D135" s="73"/>
      <c r="E135" s="73"/>
      <c r="F135" s="73"/>
      <c r="G135" s="73"/>
      <c r="H135" s="73"/>
      <c r="I135" s="73"/>
      <c r="J135" s="73"/>
      <c r="K135" s="73"/>
      <c r="L135" s="73"/>
    </row>
    <row r="136" spans="4:12" ht="12.75">
      <c r="D136" s="73"/>
      <c r="E136" s="73"/>
      <c r="F136" s="73"/>
      <c r="G136" s="73"/>
      <c r="H136" s="73"/>
      <c r="I136" s="73"/>
      <c r="J136" s="73"/>
      <c r="K136" s="73"/>
      <c r="L136" s="73"/>
    </row>
    <row r="137" spans="4:12" ht="12.75">
      <c r="D137" s="73"/>
      <c r="E137" s="73"/>
      <c r="F137" s="73"/>
      <c r="G137" s="73"/>
      <c r="H137" s="73"/>
      <c r="I137" s="73"/>
      <c r="J137" s="73"/>
      <c r="K137" s="73"/>
      <c r="L137" s="73"/>
    </row>
    <row r="138" spans="4:12" ht="12.75">
      <c r="D138" s="73"/>
      <c r="E138" s="73"/>
      <c r="F138" s="73"/>
      <c r="G138" s="73"/>
      <c r="H138" s="73"/>
      <c r="I138" s="73"/>
      <c r="J138" s="73"/>
      <c r="K138" s="73"/>
      <c r="L138" s="73"/>
    </row>
    <row r="139" spans="4:12" ht="12.75">
      <c r="D139" s="73"/>
      <c r="E139" s="73"/>
      <c r="F139" s="73"/>
      <c r="G139" s="73"/>
      <c r="H139" s="73"/>
      <c r="I139" s="73"/>
      <c r="J139" s="73"/>
      <c r="K139" s="73"/>
      <c r="L139" s="73"/>
    </row>
    <row r="140" spans="4:12" ht="12.75">
      <c r="D140" s="73"/>
      <c r="E140" s="73"/>
      <c r="F140" s="73"/>
      <c r="G140" s="73"/>
      <c r="H140" s="73"/>
      <c r="I140" s="73"/>
      <c r="J140" s="73"/>
      <c r="K140" s="73"/>
      <c r="L140" s="73"/>
    </row>
    <row r="141" spans="4:12" ht="12.75">
      <c r="D141" s="73"/>
      <c r="E141" s="73"/>
      <c r="F141" s="73"/>
      <c r="G141" s="73"/>
      <c r="H141" s="73"/>
      <c r="I141" s="73"/>
      <c r="J141" s="73"/>
      <c r="K141" s="73"/>
      <c r="L141" s="73"/>
    </row>
    <row r="142" spans="4:12" ht="12.75">
      <c r="D142" s="73"/>
      <c r="E142" s="73"/>
      <c r="F142" s="73"/>
      <c r="G142" s="73"/>
      <c r="H142" s="73"/>
      <c r="I142" s="73"/>
      <c r="J142" s="73"/>
      <c r="K142" s="73"/>
      <c r="L142" s="73"/>
    </row>
    <row r="143" spans="4:12" ht="12.75">
      <c r="D143" s="73"/>
      <c r="E143" s="73"/>
      <c r="F143" s="73"/>
      <c r="G143" s="73"/>
      <c r="H143" s="73"/>
      <c r="I143" s="73"/>
      <c r="J143" s="73"/>
      <c r="K143" s="73"/>
      <c r="L143" s="73"/>
    </row>
    <row r="144" spans="4:12" ht="12.75">
      <c r="D144" s="73"/>
      <c r="E144" s="73"/>
      <c r="F144" s="73"/>
      <c r="G144" s="73"/>
      <c r="H144" s="73"/>
      <c r="I144" s="73"/>
      <c r="J144" s="73"/>
      <c r="K144" s="73"/>
      <c r="L144" s="73"/>
    </row>
    <row r="145" spans="4:12" ht="12.75">
      <c r="D145" s="73"/>
      <c r="E145" s="73"/>
      <c r="F145" s="73"/>
      <c r="G145" s="73"/>
      <c r="H145" s="73"/>
      <c r="I145" s="73"/>
      <c r="J145" s="73"/>
      <c r="K145" s="73"/>
      <c r="L145" s="73"/>
    </row>
    <row r="146" spans="4:12" ht="12.75">
      <c r="D146" s="73"/>
      <c r="E146" s="73"/>
      <c r="F146" s="73"/>
      <c r="G146" s="73"/>
      <c r="H146" s="73"/>
      <c r="I146" s="73"/>
      <c r="J146" s="73"/>
      <c r="K146" s="73"/>
      <c r="L146" s="73"/>
    </row>
    <row r="147" spans="4:12" ht="12.75">
      <c r="D147" s="73"/>
      <c r="E147" s="73"/>
      <c r="F147" s="73"/>
      <c r="G147" s="73"/>
      <c r="H147" s="73"/>
      <c r="I147" s="73"/>
      <c r="J147" s="73"/>
      <c r="K147" s="73"/>
      <c r="L147" s="73"/>
    </row>
    <row r="148" spans="4:12" ht="12.75">
      <c r="D148" s="73"/>
      <c r="E148" s="73"/>
      <c r="F148" s="73"/>
      <c r="G148" s="73"/>
      <c r="H148" s="73"/>
      <c r="I148" s="73"/>
      <c r="J148" s="73"/>
      <c r="K148" s="73"/>
      <c r="L148" s="73"/>
    </row>
    <row r="149" spans="4:12" ht="12.75">
      <c r="D149" s="73"/>
      <c r="E149" s="73"/>
      <c r="F149" s="73"/>
      <c r="G149" s="73"/>
      <c r="H149" s="73"/>
      <c r="I149" s="73"/>
      <c r="J149" s="73"/>
      <c r="K149" s="73"/>
      <c r="L149" s="73"/>
    </row>
    <row r="150" spans="4:12" ht="12.75">
      <c r="D150" s="73"/>
      <c r="E150" s="73"/>
      <c r="F150" s="73"/>
      <c r="G150" s="73"/>
      <c r="H150" s="73"/>
      <c r="I150" s="73"/>
      <c r="J150" s="73"/>
      <c r="K150" s="73"/>
      <c r="L150" s="73"/>
    </row>
    <row r="151" spans="4:12" ht="12.75">
      <c r="D151" s="73"/>
      <c r="E151" s="73"/>
      <c r="F151" s="73"/>
      <c r="G151" s="73"/>
      <c r="H151" s="73"/>
      <c r="I151" s="73"/>
      <c r="J151" s="73"/>
      <c r="K151" s="73"/>
      <c r="L151" s="73"/>
    </row>
    <row r="152" spans="4:12" ht="12.75">
      <c r="D152" s="73"/>
      <c r="E152" s="73"/>
      <c r="F152" s="73"/>
      <c r="G152" s="73"/>
      <c r="H152" s="73"/>
      <c r="I152" s="73"/>
      <c r="J152" s="73"/>
      <c r="K152" s="73"/>
      <c r="L152" s="73"/>
    </row>
    <row r="153" spans="4:12" ht="12.75">
      <c r="D153" s="73"/>
      <c r="E153" s="73"/>
      <c r="F153" s="73"/>
      <c r="G153" s="73"/>
      <c r="H153" s="73"/>
      <c r="I153" s="73"/>
      <c r="J153" s="73"/>
      <c r="K153" s="73"/>
      <c r="L153" s="73"/>
    </row>
    <row r="154" spans="4:12" ht="12.75">
      <c r="D154" s="73"/>
      <c r="E154" s="73"/>
      <c r="F154" s="73"/>
      <c r="G154" s="73"/>
      <c r="H154" s="73"/>
      <c r="I154" s="73"/>
      <c r="J154" s="73"/>
      <c r="K154" s="73"/>
      <c r="L154" s="73"/>
    </row>
    <row r="155" spans="4:12" ht="12.75">
      <c r="D155" s="73"/>
      <c r="E155" s="73"/>
      <c r="F155" s="73"/>
      <c r="G155" s="73"/>
      <c r="H155" s="73"/>
      <c r="I155" s="73"/>
      <c r="J155" s="73"/>
      <c r="K155" s="73"/>
      <c r="L155" s="73"/>
    </row>
    <row r="156" spans="4:12" ht="12.75">
      <c r="D156" s="73"/>
      <c r="E156" s="73"/>
      <c r="F156" s="73"/>
      <c r="G156" s="73"/>
      <c r="H156" s="73"/>
      <c r="I156" s="73"/>
      <c r="J156" s="73"/>
      <c r="K156" s="73"/>
      <c r="L156" s="73"/>
    </row>
    <row r="157" spans="4:12" ht="12.75">
      <c r="D157" s="73"/>
      <c r="E157" s="73"/>
      <c r="F157" s="73"/>
      <c r="G157" s="73"/>
      <c r="H157" s="73"/>
      <c r="I157" s="73"/>
      <c r="J157" s="73"/>
      <c r="K157" s="73"/>
      <c r="L157" s="73"/>
    </row>
    <row r="158" spans="4:12" ht="12.75">
      <c r="D158" s="73"/>
      <c r="E158" s="73"/>
      <c r="F158" s="73"/>
      <c r="G158" s="73"/>
      <c r="H158" s="73"/>
      <c r="I158" s="73"/>
      <c r="J158" s="73"/>
      <c r="K158" s="73"/>
      <c r="L158" s="73"/>
    </row>
    <row r="159" spans="4:12" ht="12.75">
      <c r="D159" s="73"/>
      <c r="E159" s="73"/>
      <c r="F159" s="73"/>
      <c r="G159" s="73"/>
      <c r="H159" s="73"/>
      <c r="I159" s="73"/>
      <c r="J159" s="73"/>
      <c r="K159" s="73"/>
      <c r="L159" s="73"/>
    </row>
    <row r="160" spans="4:12" ht="12.75">
      <c r="D160" s="73"/>
      <c r="E160" s="73"/>
      <c r="F160" s="73"/>
      <c r="G160" s="73"/>
      <c r="H160" s="73"/>
      <c r="I160" s="73"/>
      <c r="J160" s="73"/>
      <c r="K160" s="73"/>
      <c r="L160" s="73"/>
    </row>
  </sheetData>
  <printOptions horizontalCentered="1"/>
  <pageMargins left="0.25" right="0.25" top="0.5" bottom="0.5" header="0.5" footer="0.5"/>
  <pageSetup fitToHeight="1" fitToWidth="1" horizontalDpi="600" verticalDpi="600" orientation="landscape" paperSize="5" scale="5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V89"/>
  <sheetViews>
    <sheetView zoomScale="75" zoomScaleNormal="75" workbookViewId="0" topLeftCell="A1">
      <selection activeCell="A1" sqref="A1"/>
    </sheetView>
  </sheetViews>
  <sheetFormatPr defaultColWidth="9.140625" defaultRowHeight="12.75"/>
  <cols>
    <col min="1" max="1" width="32.7109375" style="55" customWidth="1"/>
    <col min="2" max="2" width="14.7109375" style="55" customWidth="1"/>
    <col min="3" max="4" width="12.7109375" style="55" customWidth="1"/>
    <col min="5" max="11" width="14.7109375" style="55" customWidth="1"/>
    <col min="12" max="19" width="9.140625" style="55" customWidth="1"/>
    <col min="20" max="16384" width="9.140625" style="53" customWidth="1"/>
  </cols>
  <sheetData>
    <row r="1" spans="1:5" ht="15" customHeight="1">
      <c r="A1" s="69" t="s">
        <v>39</v>
      </c>
      <c r="B1" s="62"/>
      <c r="C1" s="54"/>
      <c r="D1" s="54"/>
      <c r="E1" s="54"/>
    </row>
    <row r="2" spans="1:17" ht="15.75" customHeight="1">
      <c r="A2" s="69" t="s">
        <v>67</v>
      </c>
      <c r="B2" s="62"/>
      <c r="C2" s="54"/>
      <c r="D2" s="54"/>
      <c r="E2" s="54"/>
      <c r="F2" s="54"/>
      <c r="G2" s="54"/>
      <c r="H2" s="54"/>
      <c r="I2" s="54"/>
      <c r="Q2" s="56"/>
    </row>
    <row r="3" spans="1:9" ht="15" customHeight="1">
      <c r="A3" s="69" t="s">
        <v>90</v>
      </c>
      <c r="B3" s="63"/>
      <c r="C3" s="54"/>
      <c r="D3" s="54"/>
      <c r="E3" s="133" t="s">
        <v>55</v>
      </c>
      <c r="F3" s="66"/>
      <c r="G3" s="54"/>
      <c r="H3" s="54"/>
      <c r="I3" s="54"/>
    </row>
    <row r="4" spans="1:19" ht="12.75">
      <c r="A4" s="54"/>
      <c r="B4" s="54"/>
      <c r="C4" s="54"/>
      <c r="D4" s="54"/>
      <c r="E4" s="58"/>
      <c r="F4" s="54"/>
      <c r="G4" s="54"/>
      <c r="H4" s="54"/>
      <c r="I4" s="54"/>
      <c r="K4" s="56"/>
      <c r="R4" s="57"/>
      <c r="S4" s="57"/>
    </row>
    <row r="5" spans="1:11" ht="12.75">
      <c r="A5" s="127"/>
      <c r="B5" s="127"/>
      <c r="C5" s="127" t="s">
        <v>36</v>
      </c>
      <c r="D5" s="127" t="s">
        <v>36</v>
      </c>
      <c r="E5" s="126">
        <v>40178</v>
      </c>
      <c r="F5" s="60"/>
      <c r="G5" s="60"/>
      <c r="H5" s="126">
        <v>40543</v>
      </c>
      <c r="I5" s="60"/>
      <c r="J5" s="60"/>
      <c r="K5" s="126">
        <v>40908</v>
      </c>
    </row>
    <row r="6" spans="1:11" ht="12" customHeight="1" thickBot="1">
      <c r="A6" s="128" t="s">
        <v>35</v>
      </c>
      <c r="B6" s="128" t="s">
        <v>28</v>
      </c>
      <c r="C6" s="128" t="s">
        <v>37</v>
      </c>
      <c r="D6" s="128" t="s">
        <v>60</v>
      </c>
      <c r="E6" s="65" t="s">
        <v>28</v>
      </c>
      <c r="F6" s="65" t="s">
        <v>33</v>
      </c>
      <c r="G6" s="65" t="s">
        <v>34</v>
      </c>
      <c r="H6" s="65" t="s">
        <v>28</v>
      </c>
      <c r="I6" s="65" t="s">
        <v>33</v>
      </c>
      <c r="J6" s="65" t="s">
        <v>34</v>
      </c>
      <c r="K6" s="65" t="s">
        <v>28</v>
      </c>
    </row>
    <row r="7" spans="1:11" ht="15" customHeight="1">
      <c r="A7" s="54"/>
      <c r="B7" s="54"/>
      <c r="C7" s="54"/>
      <c r="D7" s="54"/>
      <c r="E7" s="71"/>
      <c r="F7" s="71"/>
      <c r="G7" s="71"/>
      <c r="H7" s="71"/>
      <c r="I7" s="71"/>
      <c r="J7" s="71"/>
      <c r="K7" s="71"/>
    </row>
    <row r="8" spans="1:11" ht="15" customHeight="1">
      <c r="A8" s="68" t="s">
        <v>273</v>
      </c>
      <c r="B8" s="132">
        <v>23211</v>
      </c>
      <c r="C8" s="93">
        <v>36342</v>
      </c>
      <c r="D8" s="130"/>
      <c r="E8" s="74">
        <f>IF(C8&lt;$E$5,B8,0)</f>
        <v>23211</v>
      </c>
      <c r="F8" s="74">
        <f>IF(AND($E$5&lt;C8,C8&lt;$H$5+1),B8,0)</f>
        <v>0</v>
      </c>
      <c r="G8" s="74">
        <f>IF(AND($E$5&lt;D8,D8&lt;$H$5+1),-B8,0)</f>
        <v>0</v>
      </c>
      <c r="H8" s="74">
        <f>+E8+F8+G8</f>
        <v>23211</v>
      </c>
      <c r="I8" s="74">
        <f>IF(AND($H$5&lt;C8,C8&lt;$K$5+1),B8,0)</f>
        <v>0</v>
      </c>
      <c r="J8" s="74">
        <f>IF(AND($H$5&lt;D8,D8&lt;$K$5+1),-B8,0)</f>
        <v>0</v>
      </c>
      <c r="K8" s="74">
        <f>+H8+I8+J8</f>
        <v>23211</v>
      </c>
    </row>
    <row r="9" spans="1:11" ht="15" customHeight="1">
      <c r="A9" s="68" t="s">
        <v>274</v>
      </c>
      <c r="B9" s="132">
        <v>42574</v>
      </c>
      <c r="C9" s="93">
        <v>33786</v>
      </c>
      <c r="D9" s="130"/>
      <c r="E9" s="74">
        <f aca="true" t="shared" si="0" ref="E9:E50">IF(C9&lt;$E$5,B9,0)</f>
        <v>42574</v>
      </c>
      <c r="F9" s="74">
        <f aca="true" t="shared" si="1" ref="F9:F50">IF(AND($E$5&lt;C9,C9&lt;$H$5+1),B9,0)</f>
        <v>0</v>
      </c>
      <c r="G9" s="74">
        <f aca="true" t="shared" si="2" ref="G9:G50">IF(AND($E$5&lt;D9,D9&lt;$H$5+1),-B9,0)</f>
        <v>0</v>
      </c>
      <c r="H9" s="74">
        <f aca="true" t="shared" si="3" ref="H9:H50">+E9+F9+G9</f>
        <v>42574</v>
      </c>
      <c r="I9" s="74">
        <f aca="true" t="shared" si="4" ref="I9:I50">IF(AND($H$5&lt;C9,C9&lt;$K$5+1),B9,0)</f>
        <v>0</v>
      </c>
      <c r="J9" s="74">
        <f aca="true" t="shared" si="5" ref="J9:J50">IF(AND($H$5&lt;D9,D9&lt;$K$5+1),-B9,0)</f>
        <v>0</v>
      </c>
      <c r="K9" s="74">
        <f aca="true" t="shared" si="6" ref="K9:K50">+H9+I9+J9</f>
        <v>42574</v>
      </c>
    </row>
    <row r="10" spans="1:19" s="61" customFormat="1" ht="13.5" customHeight="1">
      <c r="A10" s="68"/>
      <c r="B10" s="132"/>
      <c r="C10" s="93"/>
      <c r="D10" s="130"/>
      <c r="E10" s="74">
        <f t="shared" si="0"/>
        <v>0</v>
      </c>
      <c r="F10" s="74">
        <f t="shared" si="1"/>
        <v>0</v>
      </c>
      <c r="G10" s="74">
        <f t="shared" si="2"/>
        <v>0</v>
      </c>
      <c r="H10" s="74">
        <f t="shared" si="3"/>
        <v>0</v>
      </c>
      <c r="I10" s="74">
        <f t="shared" si="4"/>
        <v>0</v>
      </c>
      <c r="J10" s="74">
        <f t="shared" si="5"/>
        <v>0</v>
      </c>
      <c r="K10" s="74">
        <f t="shared" si="6"/>
        <v>0</v>
      </c>
      <c r="L10" s="55"/>
      <c r="M10" s="55"/>
      <c r="N10" s="55"/>
      <c r="O10" s="55"/>
      <c r="P10" s="55"/>
      <c r="Q10" s="55"/>
      <c r="R10" s="55"/>
      <c r="S10" s="55"/>
    </row>
    <row r="11" spans="1:19" s="61" customFormat="1" ht="13.5" customHeight="1">
      <c r="A11" s="68"/>
      <c r="B11" s="132"/>
      <c r="C11" s="93"/>
      <c r="D11" s="130"/>
      <c r="E11" s="74">
        <f t="shared" si="0"/>
        <v>0</v>
      </c>
      <c r="F11" s="74">
        <f t="shared" si="1"/>
        <v>0</v>
      </c>
      <c r="G11" s="74">
        <f t="shared" si="2"/>
        <v>0</v>
      </c>
      <c r="H11" s="74">
        <f t="shared" si="3"/>
        <v>0</v>
      </c>
      <c r="I11" s="74">
        <f t="shared" si="4"/>
        <v>0</v>
      </c>
      <c r="J11" s="74">
        <f t="shared" si="5"/>
        <v>0</v>
      </c>
      <c r="K11" s="74">
        <f t="shared" si="6"/>
        <v>0</v>
      </c>
      <c r="L11" s="55"/>
      <c r="M11" s="55"/>
      <c r="N11" s="55"/>
      <c r="O11" s="55"/>
      <c r="P11" s="55"/>
      <c r="Q11" s="59"/>
      <c r="R11" s="55"/>
      <c r="S11" s="59"/>
    </row>
    <row r="12" spans="1:22" ht="12.75" customHeight="1">
      <c r="A12" s="94"/>
      <c r="B12" s="132"/>
      <c r="C12" s="93"/>
      <c r="D12" s="130"/>
      <c r="E12" s="74">
        <f t="shared" si="0"/>
        <v>0</v>
      </c>
      <c r="F12" s="74">
        <f t="shared" si="1"/>
        <v>0</v>
      </c>
      <c r="G12" s="74">
        <f t="shared" si="2"/>
        <v>0</v>
      </c>
      <c r="H12" s="74">
        <f t="shared" si="3"/>
        <v>0</v>
      </c>
      <c r="I12" s="74">
        <f t="shared" si="4"/>
        <v>0</v>
      </c>
      <c r="J12" s="74">
        <f t="shared" si="5"/>
        <v>0</v>
      </c>
      <c r="K12" s="74">
        <f t="shared" si="6"/>
        <v>0</v>
      </c>
      <c r="L12" s="54"/>
      <c r="M12" s="54"/>
      <c r="N12" s="54"/>
      <c r="O12" s="54"/>
      <c r="T12" s="5"/>
      <c r="U12" s="5"/>
      <c r="V12" s="5"/>
    </row>
    <row r="13" spans="1:22" ht="12.75" customHeight="1">
      <c r="A13" s="94"/>
      <c r="B13" s="132"/>
      <c r="C13" s="93"/>
      <c r="D13" s="130"/>
      <c r="E13" s="74">
        <f t="shared" si="0"/>
        <v>0</v>
      </c>
      <c r="F13" s="74">
        <f t="shared" si="1"/>
        <v>0</v>
      </c>
      <c r="G13" s="74">
        <f t="shared" si="2"/>
        <v>0</v>
      </c>
      <c r="H13" s="74">
        <f t="shared" si="3"/>
        <v>0</v>
      </c>
      <c r="I13" s="74">
        <f t="shared" si="4"/>
        <v>0</v>
      </c>
      <c r="J13" s="74">
        <f t="shared" si="5"/>
        <v>0</v>
      </c>
      <c r="K13" s="74">
        <f t="shared" si="6"/>
        <v>0</v>
      </c>
      <c r="L13" s="54"/>
      <c r="M13" s="54"/>
      <c r="N13" s="54"/>
      <c r="O13" s="54"/>
      <c r="T13" s="5"/>
      <c r="U13" s="5"/>
      <c r="V13" s="5"/>
    </row>
    <row r="14" spans="1:22" ht="12.75" customHeight="1">
      <c r="A14" s="94"/>
      <c r="B14" s="132"/>
      <c r="C14" s="93"/>
      <c r="D14" s="130"/>
      <c r="E14" s="74">
        <f t="shared" si="0"/>
        <v>0</v>
      </c>
      <c r="F14" s="74">
        <f t="shared" si="1"/>
        <v>0</v>
      </c>
      <c r="G14" s="74">
        <f t="shared" si="2"/>
        <v>0</v>
      </c>
      <c r="H14" s="74">
        <f t="shared" si="3"/>
        <v>0</v>
      </c>
      <c r="I14" s="74">
        <f t="shared" si="4"/>
        <v>0</v>
      </c>
      <c r="J14" s="74">
        <f t="shared" si="5"/>
        <v>0</v>
      </c>
      <c r="K14" s="74">
        <f t="shared" si="6"/>
        <v>0</v>
      </c>
      <c r="L14" s="54"/>
      <c r="M14" s="54"/>
      <c r="N14" s="54"/>
      <c r="O14" s="54"/>
      <c r="T14" s="5"/>
      <c r="U14" s="5"/>
      <c r="V14" s="5"/>
    </row>
    <row r="15" spans="1:22" ht="13.5" customHeight="1">
      <c r="A15" s="94"/>
      <c r="B15" s="132"/>
      <c r="C15" s="93"/>
      <c r="D15" s="130"/>
      <c r="E15" s="74">
        <f t="shared" si="0"/>
        <v>0</v>
      </c>
      <c r="F15" s="74">
        <f t="shared" si="1"/>
        <v>0</v>
      </c>
      <c r="G15" s="74">
        <f t="shared" si="2"/>
        <v>0</v>
      </c>
      <c r="H15" s="74">
        <f t="shared" si="3"/>
        <v>0</v>
      </c>
      <c r="I15" s="74">
        <f t="shared" si="4"/>
        <v>0</v>
      </c>
      <c r="J15" s="74">
        <f t="shared" si="5"/>
        <v>0</v>
      </c>
      <c r="K15" s="74">
        <f t="shared" si="6"/>
        <v>0</v>
      </c>
      <c r="L15" s="54"/>
      <c r="M15" s="54"/>
      <c r="N15" s="54"/>
      <c r="O15" s="54"/>
      <c r="T15" s="5"/>
      <c r="U15" s="5"/>
      <c r="V15" s="5"/>
    </row>
    <row r="16" spans="1:22" ht="13.5" customHeight="1">
      <c r="A16" s="94"/>
      <c r="B16" s="132"/>
      <c r="C16" s="93"/>
      <c r="D16" s="130"/>
      <c r="E16" s="74">
        <f aca="true" t="shared" si="7" ref="E16:E27">IF(C16&lt;$E$5,B16,0)</f>
        <v>0</v>
      </c>
      <c r="F16" s="74">
        <f aca="true" t="shared" si="8" ref="F16:F27">IF(AND($E$5&lt;C16,C16&lt;$H$5+1),B16,0)</f>
        <v>0</v>
      </c>
      <c r="G16" s="74">
        <f aca="true" t="shared" si="9" ref="G16:G27">IF(AND($E$5&lt;D16,D16&lt;$H$5+1),-B16,0)</f>
        <v>0</v>
      </c>
      <c r="H16" s="74">
        <f aca="true" t="shared" si="10" ref="H16:H27">+E16+F16+G16</f>
        <v>0</v>
      </c>
      <c r="I16" s="74">
        <f aca="true" t="shared" si="11" ref="I16:I27">IF(AND($H$5&lt;C16,C16&lt;$K$5+1),B16,0)</f>
        <v>0</v>
      </c>
      <c r="J16" s="74">
        <f aca="true" t="shared" si="12" ref="J16:J27">IF(AND($H$5&lt;D16,D16&lt;$K$5+1),-B16,0)</f>
        <v>0</v>
      </c>
      <c r="K16" s="74">
        <f aca="true" t="shared" si="13" ref="K16:K27">+H16+I16+J16</f>
        <v>0</v>
      </c>
      <c r="L16" s="54"/>
      <c r="M16" s="54"/>
      <c r="N16" s="54"/>
      <c r="O16" s="54"/>
      <c r="T16" s="5"/>
      <c r="U16" s="5"/>
      <c r="V16" s="5"/>
    </row>
    <row r="17" spans="1:22" ht="13.5" customHeight="1">
      <c r="A17" s="94"/>
      <c r="B17" s="132"/>
      <c r="C17" s="93"/>
      <c r="D17" s="130"/>
      <c r="E17" s="74">
        <f t="shared" si="7"/>
        <v>0</v>
      </c>
      <c r="F17" s="74">
        <f t="shared" si="8"/>
        <v>0</v>
      </c>
      <c r="G17" s="74">
        <f t="shared" si="9"/>
        <v>0</v>
      </c>
      <c r="H17" s="74">
        <f t="shared" si="10"/>
        <v>0</v>
      </c>
      <c r="I17" s="74">
        <f t="shared" si="11"/>
        <v>0</v>
      </c>
      <c r="J17" s="74">
        <f t="shared" si="12"/>
        <v>0</v>
      </c>
      <c r="K17" s="74">
        <f t="shared" si="13"/>
        <v>0</v>
      </c>
      <c r="L17" s="54"/>
      <c r="M17" s="54"/>
      <c r="N17" s="54"/>
      <c r="O17" s="54"/>
      <c r="T17" s="5"/>
      <c r="U17" s="5"/>
      <c r="V17" s="5"/>
    </row>
    <row r="18" spans="1:22" ht="13.5" customHeight="1">
      <c r="A18" s="94"/>
      <c r="B18" s="132"/>
      <c r="C18" s="93"/>
      <c r="D18" s="130"/>
      <c r="E18" s="74">
        <f t="shared" si="7"/>
        <v>0</v>
      </c>
      <c r="F18" s="74">
        <f t="shared" si="8"/>
        <v>0</v>
      </c>
      <c r="G18" s="74">
        <f t="shared" si="9"/>
        <v>0</v>
      </c>
      <c r="H18" s="74">
        <f t="shared" si="10"/>
        <v>0</v>
      </c>
      <c r="I18" s="74">
        <f t="shared" si="11"/>
        <v>0</v>
      </c>
      <c r="J18" s="74">
        <f t="shared" si="12"/>
        <v>0</v>
      </c>
      <c r="K18" s="74">
        <f t="shared" si="13"/>
        <v>0</v>
      </c>
      <c r="L18" s="54"/>
      <c r="M18" s="54"/>
      <c r="N18" s="54"/>
      <c r="O18" s="54"/>
      <c r="T18" s="5"/>
      <c r="U18" s="5"/>
      <c r="V18" s="5"/>
    </row>
    <row r="19" spans="1:22" ht="13.5" customHeight="1">
      <c r="A19" s="94"/>
      <c r="B19" s="132"/>
      <c r="C19" s="93"/>
      <c r="D19" s="130"/>
      <c r="E19" s="74">
        <f t="shared" si="7"/>
        <v>0</v>
      </c>
      <c r="F19" s="74">
        <f t="shared" si="8"/>
        <v>0</v>
      </c>
      <c r="G19" s="74">
        <f t="shared" si="9"/>
        <v>0</v>
      </c>
      <c r="H19" s="74">
        <f t="shared" si="10"/>
        <v>0</v>
      </c>
      <c r="I19" s="74">
        <f t="shared" si="11"/>
        <v>0</v>
      </c>
      <c r="J19" s="74">
        <f t="shared" si="12"/>
        <v>0</v>
      </c>
      <c r="K19" s="74">
        <f t="shared" si="13"/>
        <v>0</v>
      </c>
      <c r="L19" s="54"/>
      <c r="M19" s="54"/>
      <c r="N19" s="54"/>
      <c r="O19" s="54"/>
      <c r="T19" s="5"/>
      <c r="U19" s="5"/>
      <c r="V19" s="5"/>
    </row>
    <row r="20" spans="1:22" ht="13.5" customHeight="1">
      <c r="A20" s="94"/>
      <c r="B20" s="132"/>
      <c r="C20" s="93"/>
      <c r="D20" s="130"/>
      <c r="E20" s="74">
        <f t="shared" si="7"/>
        <v>0</v>
      </c>
      <c r="F20" s="74">
        <f t="shared" si="8"/>
        <v>0</v>
      </c>
      <c r="G20" s="74">
        <f t="shared" si="9"/>
        <v>0</v>
      </c>
      <c r="H20" s="74">
        <f t="shared" si="10"/>
        <v>0</v>
      </c>
      <c r="I20" s="74">
        <f t="shared" si="11"/>
        <v>0</v>
      </c>
      <c r="J20" s="74">
        <f t="shared" si="12"/>
        <v>0</v>
      </c>
      <c r="K20" s="74">
        <f t="shared" si="13"/>
        <v>0</v>
      </c>
      <c r="L20" s="54"/>
      <c r="M20" s="54"/>
      <c r="N20" s="54"/>
      <c r="O20" s="54"/>
      <c r="T20" s="5"/>
      <c r="U20" s="5"/>
      <c r="V20" s="5"/>
    </row>
    <row r="21" spans="1:22" ht="13.5" customHeight="1">
      <c r="A21" s="94"/>
      <c r="B21" s="132"/>
      <c r="C21" s="93"/>
      <c r="D21" s="130"/>
      <c r="E21" s="74">
        <f t="shared" si="7"/>
        <v>0</v>
      </c>
      <c r="F21" s="74">
        <f t="shared" si="8"/>
        <v>0</v>
      </c>
      <c r="G21" s="74">
        <f t="shared" si="9"/>
        <v>0</v>
      </c>
      <c r="H21" s="74">
        <f t="shared" si="10"/>
        <v>0</v>
      </c>
      <c r="I21" s="74">
        <f t="shared" si="11"/>
        <v>0</v>
      </c>
      <c r="J21" s="74">
        <f t="shared" si="12"/>
        <v>0</v>
      </c>
      <c r="K21" s="74">
        <f t="shared" si="13"/>
        <v>0</v>
      </c>
      <c r="L21" s="54"/>
      <c r="M21" s="54"/>
      <c r="N21" s="54"/>
      <c r="O21" s="54"/>
      <c r="T21" s="5"/>
      <c r="U21" s="5"/>
      <c r="V21" s="5"/>
    </row>
    <row r="22" spans="1:22" ht="13.5" customHeight="1">
      <c r="A22" s="94"/>
      <c r="B22" s="132"/>
      <c r="C22" s="93"/>
      <c r="D22" s="130"/>
      <c r="E22" s="74">
        <f t="shared" si="7"/>
        <v>0</v>
      </c>
      <c r="F22" s="74">
        <f t="shared" si="8"/>
        <v>0</v>
      </c>
      <c r="G22" s="74">
        <f t="shared" si="9"/>
        <v>0</v>
      </c>
      <c r="H22" s="74">
        <f t="shared" si="10"/>
        <v>0</v>
      </c>
      <c r="I22" s="74">
        <f t="shared" si="11"/>
        <v>0</v>
      </c>
      <c r="J22" s="74">
        <f t="shared" si="12"/>
        <v>0</v>
      </c>
      <c r="K22" s="74">
        <f t="shared" si="13"/>
        <v>0</v>
      </c>
      <c r="L22" s="54"/>
      <c r="M22" s="54"/>
      <c r="N22" s="54"/>
      <c r="O22" s="54"/>
      <c r="T22" s="5"/>
      <c r="U22" s="5"/>
      <c r="V22" s="5"/>
    </row>
    <row r="23" spans="1:22" ht="13.5" customHeight="1">
      <c r="A23" s="94"/>
      <c r="B23" s="132"/>
      <c r="C23" s="93"/>
      <c r="D23" s="130"/>
      <c r="E23" s="74">
        <f t="shared" si="7"/>
        <v>0</v>
      </c>
      <c r="F23" s="74">
        <f t="shared" si="8"/>
        <v>0</v>
      </c>
      <c r="G23" s="74">
        <f t="shared" si="9"/>
        <v>0</v>
      </c>
      <c r="H23" s="74">
        <f t="shared" si="10"/>
        <v>0</v>
      </c>
      <c r="I23" s="74">
        <f t="shared" si="11"/>
        <v>0</v>
      </c>
      <c r="J23" s="74">
        <f t="shared" si="12"/>
        <v>0</v>
      </c>
      <c r="K23" s="74">
        <f t="shared" si="13"/>
        <v>0</v>
      </c>
      <c r="L23" s="54"/>
      <c r="M23" s="54"/>
      <c r="N23" s="54"/>
      <c r="O23" s="54"/>
      <c r="T23" s="5"/>
      <c r="U23" s="5"/>
      <c r="V23" s="5"/>
    </row>
    <row r="24" spans="1:22" ht="13.5" customHeight="1">
      <c r="A24" s="94"/>
      <c r="B24" s="132"/>
      <c r="C24" s="93"/>
      <c r="D24" s="130"/>
      <c r="E24" s="74">
        <f t="shared" si="7"/>
        <v>0</v>
      </c>
      <c r="F24" s="74">
        <f t="shared" si="8"/>
        <v>0</v>
      </c>
      <c r="G24" s="74">
        <f t="shared" si="9"/>
        <v>0</v>
      </c>
      <c r="H24" s="74">
        <f t="shared" si="10"/>
        <v>0</v>
      </c>
      <c r="I24" s="74">
        <f t="shared" si="11"/>
        <v>0</v>
      </c>
      <c r="J24" s="74">
        <f t="shared" si="12"/>
        <v>0</v>
      </c>
      <c r="K24" s="74">
        <f t="shared" si="13"/>
        <v>0</v>
      </c>
      <c r="L24" s="54"/>
      <c r="M24" s="54"/>
      <c r="N24" s="54"/>
      <c r="O24" s="54"/>
      <c r="T24" s="5"/>
      <c r="U24" s="5"/>
      <c r="V24" s="5"/>
    </row>
    <row r="25" spans="1:22" ht="13.5" customHeight="1">
      <c r="A25" s="94"/>
      <c r="B25" s="132"/>
      <c r="C25" s="93"/>
      <c r="D25" s="130"/>
      <c r="E25" s="74">
        <f t="shared" si="7"/>
        <v>0</v>
      </c>
      <c r="F25" s="74">
        <f t="shared" si="8"/>
        <v>0</v>
      </c>
      <c r="G25" s="74">
        <f t="shared" si="9"/>
        <v>0</v>
      </c>
      <c r="H25" s="74">
        <f t="shared" si="10"/>
        <v>0</v>
      </c>
      <c r="I25" s="74">
        <f t="shared" si="11"/>
        <v>0</v>
      </c>
      <c r="J25" s="74">
        <f t="shared" si="12"/>
        <v>0</v>
      </c>
      <c r="K25" s="74">
        <f t="shared" si="13"/>
        <v>0</v>
      </c>
      <c r="L25" s="54"/>
      <c r="M25" s="54"/>
      <c r="N25" s="54"/>
      <c r="O25" s="54"/>
      <c r="T25" s="5"/>
      <c r="U25" s="5"/>
      <c r="V25" s="5"/>
    </row>
    <row r="26" spans="1:22" ht="13.5" customHeight="1">
      <c r="A26" s="94"/>
      <c r="B26" s="132"/>
      <c r="C26" s="93"/>
      <c r="D26" s="130"/>
      <c r="E26" s="74">
        <f t="shared" si="7"/>
        <v>0</v>
      </c>
      <c r="F26" s="74">
        <f t="shared" si="8"/>
        <v>0</v>
      </c>
      <c r="G26" s="74">
        <f t="shared" si="9"/>
        <v>0</v>
      </c>
      <c r="H26" s="74">
        <f t="shared" si="10"/>
        <v>0</v>
      </c>
      <c r="I26" s="74">
        <f t="shared" si="11"/>
        <v>0</v>
      </c>
      <c r="J26" s="74">
        <f t="shared" si="12"/>
        <v>0</v>
      </c>
      <c r="K26" s="74">
        <f t="shared" si="13"/>
        <v>0</v>
      </c>
      <c r="L26" s="54"/>
      <c r="M26" s="54"/>
      <c r="N26" s="54"/>
      <c r="O26" s="54"/>
      <c r="T26" s="5"/>
      <c r="U26" s="5"/>
      <c r="V26" s="5"/>
    </row>
    <row r="27" spans="1:22" ht="13.5" customHeight="1">
      <c r="A27" s="94"/>
      <c r="B27" s="132"/>
      <c r="C27" s="93"/>
      <c r="D27" s="130"/>
      <c r="E27" s="74">
        <f t="shared" si="7"/>
        <v>0</v>
      </c>
      <c r="F27" s="74">
        <f t="shared" si="8"/>
        <v>0</v>
      </c>
      <c r="G27" s="74">
        <f t="shared" si="9"/>
        <v>0</v>
      </c>
      <c r="H27" s="74">
        <f t="shared" si="10"/>
        <v>0</v>
      </c>
      <c r="I27" s="74">
        <f t="shared" si="11"/>
        <v>0</v>
      </c>
      <c r="J27" s="74">
        <f t="shared" si="12"/>
        <v>0</v>
      </c>
      <c r="K27" s="74">
        <f t="shared" si="13"/>
        <v>0</v>
      </c>
      <c r="L27" s="54"/>
      <c r="M27" s="54"/>
      <c r="N27" s="54"/>
      <c r="O27" s="54"/>
      <c r="T27" s="5"/>
      <c r="U27" s="5"/>
      <c r="V27" s="5"/>
    </row>
    <row r="28" spans="1:22" ht="13.5" customHeight="1">
      <c r="A28" s="94"/>
      <c r="B28" s="131"/>
      <c r="C28" s="130"/>
      <c r="D28" s="130"/>
      <c r="E28" s="74">
        <f t="shared" si="0"/>
        <v>0</v>
      </c>
      <c r="F28" s="74">
        <f t="shared" si="1"/>
        <v>0</v>
      </c>
      <c r="G28" s="74">
        <f t="shared" si="2"/>
        <v>0</v>
      </c>
      <c r="H28" s="74">
        <f t="shared" si="3"/>
        <v>0</v>
      </c>
      <c r="I28" s="74">
        <f t="shared" si="4"/>
        <v>0</v>
      </c>
      <c r="J28" s="74">
        <f t="shared" si="5"/>
        <v>0</v>
      </c>
      <c r="K28" s="74">
        <f t="shared" si="6"/>
        <v>0</v>
      </c>
      <c r="L28" s="54"/>
      <c r="M28" s="54"/>
      <c r="N28" s="54"/>
      <c r="O28" s="54"/>
      <c r="T28" s="5"/>
      <c r="U28" s="5"/>
      <c r="V28" s="5"/>
    </row>
    <row r="29" spans="1:22" ht="13.5" customHeight="1">
      <c r="A29" s="94"/>
      <c r="B29" s="131"/>
      <c r="C29" s="130"/>
      <c r="D29" s="130"/>
      <c r="E29" s="74">
        <f t="shared" si="0"/>
        <v>0</v>
      </c>
      <c r="F29" s="74">
        <f t="shared" si="1"/>
        <v>0</v>
      </c>
      <c r="G29" s="74">
        <f t="shared" si="2"/>
        <v>0</v>
      </c>
      <c r="H29" s="74">
        <f t="shared" si="3"/>
        <v>0</v>
      </c>
      <c r="I29" s="74">
        <f t="shared" si="4"/>
        <v>0</v>
      </c>
      <c r="J29" s="74">
        <f t="shared" si="5"/>
        <v>0</v>
      </c>
      <c r="K29" s="74">
        <f t="shared" si="6"/>
        <v>0</v>
      </c>
      <c r="L29" s="54"/>
      <c r="M29" s="54"/>
      <c r="N29" s="54"/>
      <c r="O29" s="54"/>
      <c r="T29" s="5"/>
      <c r="U29" s="5"/>
      <c r="V29" s="5"/>
    </row>
    <row r="30" spans="1:22" ht="13.5" customHeight="1">
      <c r="A30" s="94"/>
      <c r="B30" s="131"/>
      <c r="C30" s="130"/>
      <c r="D30" s="130"/>
      <c r="E30" s="74">
        <f t="shared" si="0"/>
        <v>0</v>
      </c>
      <c r="F30" s="74">
        <f t="shared" si="1"/>
        <v>0</v>
      </c>
      <c r="G30" s="74">
        <f t="shared" si="2"/>
        <v>0</v>
      </c>
      <c r="H30" s="74">
        <f t="shared" si="3"/>
        <v>0</v>
      </c>
      <c r="I30" s="74">
        <f t="shared" si="4"/>
        <v>0</v>
      </c>
      <c r="J30" s="74">
        <f t="shared" si="5"/>
        <v>0</v>
      </c>
      <c r="K30" s="74">
        <f t="shared" si="6"/>
        <v>0</v>
      </c>
      <c r="T30" s="5"/>
      <c r="U30" s="5"/>
      <c r="V30" s="5"/>
    </row>
    <row r="31" spans="1:22" ht="13.5" customHeight="1">
      <c r="A31" s="94"/>
      <c r="B31" s="131"/>
      <c r="C31" s="130"/>
      <c r="D31" s="130"/>
      <c r="E31" s="74">
        <f t="shared" si="0"/>
        <v>0</v>
      </c>
      <c r="F31" s="74">
        <f t="shared" si="1"/>
        <v>0</v>
      </c>
      <c r="G31" s="74">
        <f t="shared" si="2"/>
        <v>0</v>
      </c>
      <c r="H31" s="74">
        <f t="shared" si="3"/>
        <v>0</v>
      </c>
      <c r="I31" s="74">
        <f t="shared" si="4"/>
        <v>0</v>
      </c>
      <c r="J31" s="74">
        <f t="shared" si="5"/>
        <v>0</v>
      </c>
      <c r="K31" s="74">
        <f t="shared" si="6"/>
        <v>0</v>
      </c>
      <c r="T31" s="5"/>
      <c r="U31" s="5"/>
      <c r="V31" s="5"/>
    </row>
    <row r="32" spans="1:22" ht="13.5" customHeight="1">
      <c r="A32" s="95"/>
      <c r="B32" s="132"/>
      <c r="C32" s="130"/>
      <c r="D32" s="130"/>
      <c r="E32" s="74">
        <f t="shared" si="0"/>
        <v>0</v>
      </c>
      <c r="F32" s="74">
        <f t="shared" si="1"/>
        <v>0</v>
      </c>
      <c r="G32" s="74">
        <f t="shared" si="2"/>
        <v>0</v>
      </c>
      <c r="H32" s="74">
        <f t="shared" si="3"/>
        <v>0</v>
      </c>
      <c r="I32" s="74">
        <f t="shared" si="4"/>
        <v>0</v>
      </c>
      <c r="J32" s="74">
        <f t="shared" si="5"/>
        <v>0</v>
      </c>
      <c r="K32" s="74">
        <f t="shared" si="6"/>
        <v>0</v>
      </c>
      <c r="T32" s="5"/>
      <c r="U32" s="5"/>
      <c r="V32" s="5"/>
    </row>
    <row r="33" spans="1:22" ht="13.5" customHeight="1">
      <c r="A33" s="94"/>
      <c r="B33" s="131"/>
      <c r="C33" s="130"/>
      <c r="D33" s="130"/>
      <c r="E33" s="74">
        <f t="shared" si="0"/>
        <v>0</v>
      </c>
      <c r="F33" s="74">
        <f t="shared" si="1"/>
        <v>0</v>
      </c>
      <c r="G33" s="74">
        <f t="shared" si="2"/>
        <v>0</v>
      </c>
      <c r="H33" s="74">
        <f t="shared" si="3"/>
        <v>0</v>
      </c>
      <c r="I33" s="74">
        <f t="shared" si="4"/>
        <v>0</v>
      </c>
      <c r="J33" s="74">
        <f t="shared" si="5"/>
        <v>0</v>
      </c>
      <c r="K33" s="74">
        <f t="shared" si="6"/>
        <v>0</v>
      </c>
      <c r="T33" s="5"/>
      <c r="U33" s="5"/>
      <c r="V33" s="5"/>
    </row>
    <row r="34" spans="1:22" ht="13.5" customHeight="1">
      <c r="A34" s="95"/>
      <c r="B34" s="132"/>
      <c r="C34" s="130"/>
      <c r="D34" s="130"/>
      <c r="E34" s="74">
        <f t="shared" si="0"/>
        <v>0</v>
      </c>
      <c r="F34" s="74">
        <f t="shared" si="1"/>
        <v>0</v>
      </c>
      <c r="G34" s="74">
        <f t="shared" si="2"/>
        <v>0</v>
      </c>
      <c r="H34" s="74">
        <f t="shared" si="3"/>
        <v>0</v>
      </c>
      <c r="I34" s="74">
        <f t="shared" si="4"/>
        <v>0</v>
      </c>
      <c r="J34" s="74">
        <f t="shared" si="5"/>
        <v>0</v>
      </c>
      <c r="K34" s="74">
        <f t="shared" si="6"/>
        <v>0</v>
      </c>
      <c r="T34" s="5"/>
      <c r="U34" s="5"/>
      <c r="V34" s="5"/>
    </row>
    <row r="35" spans="1:22" ht="13.5" customHeight="1">
      <c r="A35" s="95"/>
      <c r="B35" s="132"/>
      <c r="C35" s="130"/>
      <c r="D35" s="130"/>
      <c r="E35" s="74">
        <f t="shared" si="0"/>
        <v>0</v>
      </c>
      <c r="F35" s="74">
        <f t="shared" si="1"/>
        <v>0</v>
      </c>
      <c r="G35" s="74">
        <f t="shared" si="2"/>
        <v>0</v>
      </c>
      <c r="H35" s="74">
        <f t="shared" si="3"/>
        <v>0</v>
      </c>
      <c r="I35" s="74">
        <f t="shared" si="4"/>
        <v>0</v>
      </c>
      <c r="J35" s="74">
        <f t="shared" si="5"/>
        <v>0</v>
      </c>
      <c r="K35" s="74">
        <f t="shared" si="6"/>
        <v>0</v>
      </c>
      <c r="T35" s="5"/>
      <c r="U35" s="5"/>
      <c r="V35" s="5"/>
    </row>
    <row r="36" spans="1:12" ht="13.5" customHeight="1">
      <c r="A36" s="95"/>
      <c r="B36" s="132"/>
      <c r="C36" s="130"/>
      <c r="D36" s="130"/>
      <c r="E36" s="74">
        <f t="shared" si="0"/>
        <v>0</v>
      </c>
      <c r="F36" s="74">
        <f t="shared" si="1"/>
        <v>0</v>
      </c>
      <c r="G36" s="74">
        <f t="shared" si="2"/>
        <v>0</v>
      </c>
      <c r="H36" s="74">
        <f t="shared" si="3"/>
        <v>0</v>
      </c>
      <c r="I36" s="74">
        <f t="shared" si="4"/>
        <v>0</v>
      </c>
      <c r="J36" s="74">
        <f t="shared" si="5"/>
        <v>0</v>
      </c>
      <c r="K36" s="74">
        <f t="shared" si="6"/>
        <v>0</v>
      </c>
      <c r="L36" s="54"/>
    </row>
    <row r="37" spans="1:14" ht="13.5" customHeight="1">
      <c r="A37" s="94"/>
      <c r="B37" s="131"/>
      <c r="C37" s="130"/>
      <c r="D37" s="130"/>
      <c r="E37" s="74">
        <f t="shared" si="0"/>
        <v>0</v>
      </c>
      <c r="F37" s="74">
        <f t="shared" si="1"/>
        <v>0</v>
      </c>
      <c r="G37" s="74">
        <f t="shared" si="2"/>
        <v>0</v>
      </c>
      <c r="H37" s="74">
        <f t="shared" si="3"/>
        <v>0</v>
      </c>
      <c r="I37" s="74">
        <f t="shared" si="4"/>
        <v>0</v>
      </c>
      <c r="J37" s="74">
        <f t="shared" si="5"/>
        <v>0</v>
      </c>
      <c r="K37" s="74">
        <f t="shared" si="6"/>
        <v>0</v>
      </c>
      <c r="L37" s="54"/>
      <c r="M37" s="54"/>
      <c r="N37" s="54"/>
    </row>
    <row r="38" spans="1:14" ht="13.5" customHeight="1">
      <c r="A38" s="68"/>
      <c r="B38" s="76"/>
      <c r="C38" s="130"/>
      <c r="D38" s="130"/>
      <c r="E38" s="74">
        <f t="shared" si="0"/>
        <v>0</v>
      </c>
      <c r="F38" s="74">
        <f t="shared" si="1"/>
        <v>0</v>
      </c>
      <c r="G38" s="74">
        <f t="shared" si="2"/>
        <v>0</v>
      </c>
      <c r="H38" s="74">
        <f t="shared" si="3"/>
        <v>0</v>
      </c>
      <c r="I38" s="74">
        <f t="shared" si="4"/>
        <v>0</v>
      </c>
      <c r="J38" s="74">
        <f t="shared" si="5"/>
        <v>0</v>
      </c>
      <c r="K38" s="74">
        <f t="shared" si="6"/>
        <v>0</v>
      </c>
      <c r="L38" s="54"/>
      <c r="M38" s="54"/>
      <c r="N38" s="54"/>
    </row>
    <row r="39" spans="1:11" ht="13.5" customHeight="1">
      <c r="A39" s="68"/>
      <c r="B39" s="76"/>
      <c r="C39" s="130"/>
      <c r="D39" s="130"/>
      <c r="E39" s="74">
        <f t="shared" si="0"/>
        <v>0</v>
      </c>
      <c r="F39" s="74">
        <f t="shared" si="1"/>
        <v>0</v>
      </c>
      <c r="G39" s="74">
        <f t="shared" si="2"/>
        <v>0</v>
      </c>
      <c r="H39" s="74">
        <f t="shared" si="3"/>
        <v>0</v>
      </c>
      <c r="I39" s="74">
        <f t="shared" si="4"/>
        <v>0</v>
      </c>
      <c r="J39" s="74">
        <f t="shared" si="5"/>
        <v>0</v>
      </c>
      <c r="K39" s="74">
        <f t="shared" si="6"/>
        <v>0</v>
      </c>
    </row>
    <row r="40" spans="1:11" ht="13.5" customHeight="1">
      <c r="A40" s="95"/>
      <c r="B40" s="132"/>
      <c r="C40" s="130"/>
      <c r="D40" s="130"/>
      <c r="E40" s="74">
        <f t="shared" si="0"/>
        <v>0</v>
      </c>
      <c r="F40" s="74">
        <f t="shared" si="1"/>
        <v>0</v>
      </c>
      <c r="G40" s="74">
        <f t="shared" si="2"/>
        <v>0</v>
      </c>
      <c r="H40" s="74">
        <f t="shared" si="3"/>
        <v>0</v>
      </c>
      <c r="I40" s="74">
        <f t="shared" si="4"/>
        <v>0</v>
      </c>
      <c r="J40" s="74">
        <f t="shared" si="5"/>
        <v>0</v>
      </c>
      <c r="K40" s="74">
        <f t="shared" si="6"/>
        <v>0</v>
      </c>
    </row>
    <row r="41" spans="1:11" ht="13.5" customHeight="1">
      <c r="A41" s="95"/>
      <c r="B41" s="132"/>
      <c r="C41" s="130"/>
      <c r="D41" s="130"/>
      <c r="E41" s="74">
        <f t="shared" si="0"/>
        <v>0</v>
      </c>
      <c r="F41" s="74">
        <f t="shared" si="1"/>
        <v>0</v>
      </c>
      <c r="G41" s="74">
        <f t="shared" si="2"/>
        <v>0</v>
      </c>
      <c r="H41" s="74">
        <f t="shared" si="3"/>
        <v>0</v>
      </c>
      <c r="I41" s="74">
        <f t="shared" si="4"/>
        <v>0</v>
      </c>
      <c r="J41" s="74">
        <f t="shared" si="5"/>
        <v>0</v>
      </c>
      <c r="K41" s="74">
        <f t="shared" si="6"/>
        <v>0</v>
      </c>
    </row>
    <row r="42" spans="1:14" ht="13.5" customHeight="1">
      <c r="A42" s="95"/>
      <c r="B42" s="132"/>
      <c r="C42" s="130"/>
      <c r="D42" s="130"/>
      <c r="E42" s="74">
        <f t="shared" si="0"/>
        <v>0</v>
      </c>
      <c r="F42" s="74">
        <f t="shared" si="1"/>
        <v>0</v>
      </c>
      <c r="G42" s="74">
        <f t="shared" si="2"/>
        <v>0</v>
      </c>
      <c r="H42" s="74">
        <f t="shared" si="3"/>
        <v>0</v>
      </c>
      <c r="I42" s="74">
        <f t="shared" si="4"/>
        <v>0</v>
      </c>
      <c r="J42" s="74">
        <f t="shared" si="5"/>
        <v>0</v>
      </c>
      <c r="K42" s="74">
        <f t="shared" si="6"/>
        <v>0</v>
      </c>
      <c r="M42" s="54"/>
      <c r="N42" s="54"/>
    </row>
    <row r="43" spans="1:11" ht="13.5" customHeight="1">
      <c r="A43" s="95"/>
      <c r="B43" s="132"/>
      <c r="C43" s="130"/>
      <c r="D43" s="130"/>
      <c r="E43" s="74">
        <f t="shared" si="0"/>
        <v>0</v>
      </c>
      <c r="F43" s="74">
        <f t="shared" si="1"/>
        <v>0</v>
      </c>
      <c r="G43" s="74">
        <f t="shared" si="2"/>
        <v>0</v>
      </c>
      <c r="H43" s="74">
        <f t="shared" si="3"/>
        <v>0</v>
      </c>
      <c r="I43" s="74">
        <f t="shared" si="4"/>
        <v>0</v>
      </c>
      <c r="J43" s="74">
        <f t="shared" si="5"/>
        <v>0</v>
      </c>
      <c r="K43" s="74">
        <f t="shared" si="6"/>
        <v>0</v>
      </c>
    </row>
    <row r="44" spans="1:11" ht="12" customHeight="1">
      <c r="A44" s="95"/>
      <c r="B44" s="132"/>
      <c r="C44" s="130"/>
      <c r="D44" s="130"/>
      <c r="E44" s="74">
        <f t="shared" si="0"/>
        <v>0</v>
      </c>
      <c r="F44" s="74">
        <f t="shared" si="1"/>
        <v>0</v>
      </c>
      <c r="G44" s="74">
        <f t="shared" si="2"/>
        <v>0</v>
      </c>
      <c r="H44" s="74">
        <f t="shared" si="3"/>
        <v>0</v>
      </c>
      <c r="I44" s="74">
        <f t="shared" si="4"/>
        <v>0</v>
      </c>
      <c r="J44" s="74">
        <f t="shared" si="5"/>
        <v>0</v>
      </c>
      <c r="K44" s="74">
        <f t="shared" si="6"/>
        <v>0</v>
      </c>
    </row>
    <row r="45" spans="1:11" ht="12" customHeight="1">
      <c r="A45" s="95"/>
      <c r="B45" s="132"/>
      <c r="C45" s="130"/>
      <c r="D45" s="130"/>
      <c r="E45" s="74">
        <f t="shared" si="0"/>
        <v>0</v>
      </c>
      <c r="F45" s="74">
        <f t="shared" si="1"/>
        <v>0</v>
      </c>
      <c r="G45" s="74">
        <f t="shared" si="2"/>
        <v>0</v>
      </c>
      <c r="H45" s="74">
        <f t="shared" si="3"/>
        <v>0</v>
      </c>
      <c r="I45" s="74">
        <f t="shared" si="4"/>
        <v>0</v>
      </c>
      <c r="J45" s="74">
        <f t="shared" si="5"/>
        <v>0</v>
      </c>
      <c r="K45" s="74">
        <f t="shared" si="6"/>
        <v>0</v>
      </c>
    </row>
    <row r="46" spans="1:11" ht="12" customHeight="1">
      <c r="A46" s="95"/>
      <c r="B46" s="132"/>
      <c r="C46" s="130"/>
      <c r="D46" s="130"/>
      <c r="E46" s="74">
        <f t="shared" si="0"/>
        <v>0</v>
      </c>
      <c r="F46" s="74">
        <f t="shared" si="1"/>
        <v>0</v>
      </c>
      <c r="G46" s="74">
        <f t="shared" si="2"/>
        <v>0</v>
      </c>
      <c r="H46" s="74">
        <f t="shared" si="3"/>
        <v>0</v>
      </c>
      <c r="I46" s="74">
        <f t="shared" si="4"/>
        <v>0</v>
      </c>
      <c r="J46" s="74">
        <f t="shared" si="5"/>
        <v>0</v>
      </c>
      <c r="K46" s="74">
        <f t="shared" si="6"/>
        <v>0</v>
      </c>
    </row>
    <row r="47" spans="1:14" ht="12" customHeight="1">
      <c r="A47" s="95"/>
      <c r="B47" s="132"/>
      <c r="C47" s="130"/>
      <c r="D47" s="130"/>
      <c r="E47" s="74">
        <f t="shared" si="0"/>
        <v>0</v>
      </c>
      <c r="F47" s="74">
        <f t="shared" si="1"/>
        <v>0</v>
      </c>
      <c r="G47" s="74">
        <f t="shared" si="2"/>
        <v>0</v>
      </c>
      <c r="H47" s="74">
        <f t="shared" si="3"/>
        <v>0</v>
      </c>
      <c r="I47" s="74">
        <f t="shared" si="4"/>
        <v>0</v>
      </c>
      <c r="J47" s="74">
        <f t="shared" si="5"/>
        <v>0</v>
      </c>
      <c r="K47" s="74">
        <f t="shared" si="6"/>
        <v>0</v>
      </c>
      <c r="M47" s="54"/>
      <c r="N47" s="54"/>
    </row>
    <row r="48" spans="1:11" ht="12.75">
      <c r="A48" s="95"/>
      <c r="B48" s="132"/>
      <c r="C48" s="130"/>
      <c r="D48" s="130"/>
      <c r="E48" s="74">
        <f t="shared" si="0"/>
        <v>0</v>
      </c>
      <c r="F48" s="74">
        <f t="shared" si="1"/>
        <v>0</v>
      </c>
      <c r="G48" s="74">
        <f t="shared" si="2"/>
        <v>0</v>
      </c>
      <c r="H48" s="74">
        <f t="shared" si="3"/>
        <v>0</v>
      </c>
      <c r="I48" s="74">
        <f t="shared" si="4"/>
        <v>0</v>
      </c>
      <c r="J48" s="74">
        <f t="shared" si="5"/>
        <v>0</v>
      </c>
      <c r="K48" s="74">
        <f t="shared" si="6"/>
        <v>0</v>
      </c>
    </row>
    <row r="49" spans="1:11" ht="12.75">
      <c r="A49" s="95"/>
      <c r="B49" s="132"/>
      <c r="C49" s="130"/>
      <c r="D49" s="130"/>
      <c r="E49" s="74">
        <f t="shared" si="0"/>
        <v>0</v>
      </c>
      <c r="F49" s="74">
        <f t="shared" si="1"/>
        <v>0</v>
      </c>
      <c r="G49" s="74">
        <f t="shared" si="2"/>
        <v>0</v>
      </c>
      <c r="H49" s="74">
        <f t="shared" si="3"/>
        <v>0</v>
      </c>
      <c r="I49" s="74">
        <f t="shared" si="4"/>
        <v>0</v>
      </c>
      <c r="J49" s="74">
        <f t="shared" si="5"/>
        <v>0</v>
      </c>
      <c r="K49" s="74">
        <f t="shared" si="6"/>
        <v>0</v>
      </c>
    </row>
    <row r="50" spans="1:11" ht="12.75">
      <c r="A50" s="95"/>
      <c r="B50" s="132"/>
      <c r="C50" s="130"/>
      <c r="D50" s="130"/>
      <c r="E50" s="87">
        <f t="shared" si="0"/>
        <v>0</v>
      </c>
      <c r="F50" s="87">
        <f t="shared" si="1"/>
        <v>0</v>
      </c>
      <c r="G50" s="87">
        <f t="shared" si="2"/>
        <v>0</v>
      </c>
      <c r="H50" s="87">
        <f t="shared" si="3"/>
        <v>0</v>
      </c>
      <c r="I50" s="87">
        <f t="shared" si="4"/>
        <v>0</v>
      </c>
      <c r="J50" s="87">
        <f t="shared" si="5"/>
        <v>0</v>
      </c>
      <c r="K50" s="87">
        <f t="shared" si="6"/>
        <v>0</v>
      </c>
    </row>
    <row r="51" spans="1:11" ht="12.75">
      <c r="A51" s="54"/>
      <c r="B51" s="54"/>
      <c r="C51" s="54"/>
      <c r="D51" s="54"/>
      <c r="E51" s="74"/>
      <c r="F51" s="74"/>
      <c r="G51" s="74"/>
      <c r="H51" s="74"/>
      <c r="I51" s="74"/>
      <c r="J51" s="74"/>
      <c r="K51" s="74"/>
    </row>
    <row r="52" spans="1:11" ht="13.5" thickBot="1">
      <c r="A52" s="70" t="s">
        <v>40</v>
      </c>
      <c r="B52" s="70"/>
      <c r="C52" s="54"/>
      <c r="D52" s="54"/>
      <c r="E52" s="129">
        <f>SUM(E8:E50)</f>
        <v>65785</v>
      </c>
      <c r="F52" s="129">
        <f>SUM(F8:F50)</f>
        <v>0</v>
      </c>
      <c r="G52" s="129">
        <f>SUM(G8:G50)</f>
        <v>0</v>
      </c>
      <c r="H52" s="129">
        <f>+E52+F52+G52</f>
        <v>65785</v>
      </c>
      <c r="I52" s="129">
        <f>SUM(I8:I50)</f>
        <v>0</v>
      </c>
      <c r="J52" s="129">
        <f>SUM(J8:J50)</f>
        <v>0</v>
      </c>
      <c r="K52" s="129">
        <f>+H52+I52+J52</f>
        <v>65785</v>
      </c>
    </row>
    <row r="53" spans="5:11" ht="13.5" thickTop="1">
      <c r="E53" s="64"/>
      <c r="F53" s="64"/>
      <c r="G53" s="64"/>
      <c r="H53" s="64"/>
      <c r="I53" s="64"/>
      <c r="J53" s="64"/>
      <c r="K53" s="64"/>
    </row>
    <row r="54" spans="5:11" ht="12.75">
      <c r="E54" s="64"/>
      <c r="F54" s="64"/>
      <c r="G54" s="64"/>
      <c r="H54" s="64"/>
      <c r="I54" s="64"/>
      <c r="J54" s="64"/>
      <c r="K54" s="64"/>
    </row>
    <row r="55" spans="5:11" ht="12.75">
      <c r="E55" s="64"/>
      <c r="F55" s="64"/>
      <c r="G55" s="64"/>
      <c r="H55" s="64"/>
      <c r="I55" s="64"/>
      <c r="J55" s="64"/>
      <c r="K55" s="64"/>
    </row>
    <row r="56" spans="5:11" ht="12.75">
      <c r="E56" s="64"/>
      <c r="F56" s="64"/>
      <c r="G56" s="64"/>
      <c r="H56" s="64"/>
      <c r="I56" s="64"/>
      <c r="J56" s="64"/>
      <c r="K56" s="64"/>
    </row>
    <row r="57" spans="5:11" ht="12.75">
      <c r="E57" s="64"/>
      <c r="F57" s="64"/>
      <c r="G57" s="64"/>
      <c r="H57" s="64"/>
      <c r="I57" s="64"/>
      <c r="J57" s="64"/>
      <c r="K57" s="64"/>
    </row>
    <row r="58" spans="5:11" ht="12.75">
      <c r="E58" s="64"/>
      <c r="F58" s="64"/>
      <c r="G58" s="64"/>
      <c r="H58" s="64"/>
      <c r="I58" s="64"/>
      <c r="J58" s="64"/>
      <c r="K58" s="64"/>
    </row>
    <row r="59" spans="5:11" ht="12.75">
      <c r="E59" s="64"/>
      <c r="F59" s="64"/>
      <c r="G59" s="64"/>
      <c r="H59" s="64"/>
      <c r="I59" s="64"/>
      <c r="J59" s="64"/>
      <c r="K59" s="64"/>
    </row>
    <row r="60" spans="5:11" ht="12.75">
      <c r="E60" s="64"/>
      <c r="F60" s="64"/>
      <c r="G60" s="64"/>
      <c r="H60" s="64"/>
      <c r="I60" s="64"/>
      <c r="J60" s="64"/>
      <c r="K60" s="64"/>
    </row>
    <row r="61" spans="5:11" ht="12.75">
      <c r="E61" s="64"/>
      <c r="F61" s="64"/>
      <c r="G61" s="64"/>
      <c r="H61" s="64"/>
      <c r="I61" s="64"/>
      <c r="J61" s="64"/>
      <c r="K61" s="64"/>
    </row>
    <row r="62" spans="5:11" ht="12.75">
      <c r="E62" s="64"/>
      <c r="F62" s="64"/>
      <c r="G62" s="64"/>
      <c r="H62" s="64"/>
      <c r="I62" s="64"/>
      <c r="J62" s="64"/>
      <c r="K62" s="64"/>
    </row>
    <row r="63" spans="5:11" ht="12.75">
      <c r="E63" s="64"/>
      <c r="F63" s="64"/>
      <c r="G63" s="64"/>
      <c r="H63" s="64"/>
      <c r="I63" s="64"/>
      <c r="J63" s="64"/>
      <c r="K63" s="64"/>
    </row>
    <row r="64" spans="5:11" ht="12.75">
      <c r="E64" s="64"/>
      <c r="F64" s="64"/>
      <c r="G64" s="64"/>
      <c r="H64" s="64"/>
      <c r="I64" s="64"/>
      <c r="J64" s="64"/>
      <c r="K64" s="64"/>
    </row>
    <row r="65" spans="5:11" ht="12.75">
      <c r="E65" s="64"/>
      <c r="F65" s="64"/>
      <c r="G65" s="64"/>
      <c r="H65" s="64"/>
      <c r="I65" s="64"/>
      <c r="J65" s="64"/>
      <c r="K65" s="64"/>
    </row>
    <row r="66" spans="5:11" ht="12.75">
      <c r="E66" s="64"/>
      <c r="F66" s="64"/>
      <c r="G66" s="64"/>
      <c r="H66" s="64"/>
      <c r="I66" s="64"/>
      <c r="J66" s="64"/>
      <c r="K66" s="64"/>
    </row>
    <row r="67" spans="5:11" ht="12.75">
      <c r="E67" s="64"/>
      <c r="F67" s="64"/>
      <c r="G67" s="64"/>
      <c r="H67" s="64"/>
      <c r="I67" s="64"/>
      <c r="J67" s="64"/>
      <c r="K67" s="64"/>
    </row>
    <row r="68" spans="5:11" ht="12.75">
      <c r="E68" s="64"/>
      <c r="F68" s="64"/>
      <c r="G68" s="64"/>
      <c r="H68" s="64"/>
      <c r="I68" s="64"/>
      <c r="J68" s="64"/>
      <c r="K68" s="64"/>
    </row>
    <row r="69" spans="5:11" ht="12.75">
      <c r="E69" s="64"/>
      <c r="F69" s="64"/>
      <c r="G69" s="64"/>
      <c r="H69" s="64"/>
      <c r="I69" s="64"/>
      <c r="J69" s="64"/>
      <c r="K69" s="64"/>
    </row>
    <row r="70" spans="5:11" ht="12.75">
      <c r="E70" s="64"/>
      <c r="F70" s="64"/>
      <c r="G70" s="64"/>
      <c r="H70" s="64"/>
      <c r="I70" s="64"/>
      <c r="J70" s="64"/>
      <c r="K70" s="64"/>
    </row>
    <row r="71" spans="5:11" ht="12.75">
      <c r="E71" s="64"/>
      <c r="F71" s="64"/>
      <c r="G71" s="64"/>
      <c r="H71" s="64"/>
      <c r="I71" s="64"/>
      <c r="J71" s="64"/>
      <c r="K71" s="64"/>
    </row>
    <row r="72" spans="5:11" ht="12.75">
      <c r="E72" s="64"/>
      <c r="F72" s="64"/>
      <c r="G72" s="64"/>
      <c r="H72" s="64"/>
      <c r="I72" s="64"/>
      <c r="J72" s="64"/>
      <c r="K72" s="64"/>
    </row>
    <row r="73" spans="5:11" ht="12.75">
      <c r="E73" s="64"/>
      <c r="F73" s="64"/>
      <c r="G73" s="64"/>
      <c r="H73" s="64"/>
      <c r="I73" s="64"/>
      <c r="J73" s="64"/>
      <c r="K73" s="64"/>
    </row>
    <row r="74" spans="5:11" ht="12.75">
      <c r="E74" s="64"/>
      <c r="F74" s="64"/>
      <c r="G74" s="64"/>
      <c r="H74" s="64"/>
      <c r="I74" s="64"/>
      <c r="J74" s="64"/>
      <c r="K74" s="64"/>
    </row>
    <row r="75" spans="5:11" ht="12.75">
      <c r="E75" s="64"/>
      <c r="F75" s="64"/>
      <c r="G75" s="64"/>
      <c r="H75" s="64"/>
      <c r="I75" s="64"/>
      <c r="J75" s="64"/>
      <c r="K75" s="64"/>
    </row>
    <row r="76" spans="5:11" ht="12.75">
      <c r="E76" s="64"/>
      <c r="F76" s="64"/>
      <c r="G76" s="64"/>
      <c r="H76" s="64"/>
      <c r="I76" s="64"/>
      <c r="J76" s="64"/>
      <c r="K76" s="64"/>
    </row>
    <row r="77" spans="5:11" ht="12.75">
      <c r="E77" s="64"/>
      <c r="F77" s="64"/>
      <c r="G77" s="64"/>
      <c r="H77" s="64"/>
      <c r="I77" s="64"/>
      <c r="J77" s="64"/>
      <c r="K77" s="64"/>
    </row>
    <row r="78" spans="5:11" ht="12.75">
      <c r="E78" s="64"/>
      <c r="F78" s="64"/>
      <c r="G78" s="64"/>
      <c r="H78" s="64"/>
      <c r="I78" s="64"/>
      <c r="J78" s="64"/>
      <c r="K78" s="64"/>
    </row>
    <row r="79" spans="5:11" ht="12.75">
      <c r="E79" s="64"/>
      <c r="F79" s="64"/>
      <c r="G79" s="64"/>
      <c r="H79" s="64"/>
      <c r="I79" s="64"/>
      <c r="J79" s="64"/>
      <c r="K79" s="64"/>
    </row>
    <row r="80" spans="5:11" ht="12.75">
      <c r="E80" s="64"/>
      <c r="F80" s="64"/>
      <c r="G80" s="64"/>
      <c r="H80" s="64"/>
      <c r="I80" s="64"/>
      <c r="J80" s="64"/>
      <c r="K80" s="64"/>
    </row>
    <row r="81" spans="5:11" ht="12.75">
      <c r="E81" s="64"/>
      <c r="F81" s="64"/>
      <c r="G81" s="64"/>
      <c r="H81" s="64"/>
      <c r="I81" s="64"/>
      <c r="J81" s="64"/>
      <c r="K81" s="64"/>
    </row>
    <row r="82" spans="5:11" ht="12.75">
      <c r="E82" s="64"/>
      <c r="F82" s="64"/>
      <c r="G82" s="64"/>
      <c r="H82" s="64"/>
      <c r="I82" s="64"/>
      <c r="J82" s="64"/>
      <c r="K82" s="64"/>
    </row>
    <row r="83" spans="5:11" ht="12.75">
      <c r="E83" s="64"/>
      <c r="F83" s="64"/>
      <c r="G83" s="64"/>
      <c r="H83" s="64"/>
      <c r="I83" s="64"/>
      <c r="J83" s="64"/>
      <c r="K83" s="64"/>
    </row>
    <row r="84" spans="5:11" ht="12.75">
      <c r="E84" s="64"/>
      <c r="F84" s="64"/>
      <c r="G84" s="64"/>
      <c r="H84" s="64"/>
      <c r="I84" s="64"/>
      <c r="J84" s="64"/>
      <c r="K84" s="64"/>
    </row>
    <row r="85" spans="5:11" ht="12.75">
      <c r="E85" s="64"/>
      <c r="F85" s="64"/>
      <c r="G85" s="64"/>
      <c r="H85" s="64"/>
      <c r="I85" s="64"/>
      <c r="J85" s="64"/>
      <c r="K85" s="64"/>
    </row>
    <row r="86" spans="5:11" ht="12.75">
      <c r="E86" s="64"/>
      <c r="F86" s="64"/>
      <c r="G86" s="64"/>
      <c r="H86" s="64"/>
      <c r="I86" s="64"/>
      <c r="J86" s="64"/>
      <c r="K86" s="64"/>
    </row>
    <row r="87" spans="5:11" ht="12.75">
      <c r="E87" s="64"/>
      <c r="F87" s="64"/>
      <c r="G87" s="64"/>
      <c r="H87" s="64"/>
      <c r="I87" s="64"/>
      <c r="J87" s="64"/>
      <c r="K87" s="64"/>
    </row>
    <row r="88" spans="5:11" ht="12.75">
      <c r="E88" s="64"/>
      <c r="F88" s="64"/>
      <c r="G88" s="64"/>
      <c r="H88" s="64"/>
      <c r="I88" s="64"/>
      <c r="J88" s="64"/>
      <c r="K88" s="64"/>
    </row>
    <row r="89" spans="5:11" ht="12.75">
      <c r="E89" s="64"/>
      <c r="F89" s="64"/>
      <c r="G89" s="64"/>
      <c r="H89" s="64"/>
      <c r="I89" s="64"/>
      <c r="J89" s="64"/>
      <c r="K89" s="64"/>
    </row>
  </sheetData>
  <printOptions horizontalCentered="1"/>
  <pageMargins left="0.5" right="0.5" top="0.5" bottom="0.5" header="0.5" footer="0.5"/>
  <pageSetup fitToHeight="1" fitToWidth="1" horizontalDpi="600" verticalDpi="600" orientation="landscape" paperSize="5" scale="7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V89"/>
  <sheetViews>
    <sheetView zoomScale="75" zoomScaleNormal="75" workbookViewId="0" topLeftCell="A1">
      <selection activeCell="A1" sqref="A1"/>
    </sheetView>
  </sheetViews>
  <sheetFormatPr defaultColWidth="9.140625" defaultRowHeight="12.75"/>
  <cols>
    <col min="1" max="1" width="32.7109375" style="55" customWidth="1"/>
    <col min="2" max="2" width="14.7109375" style="55" customWidth="1"/>
    <col min="3" max="4" width="12.7109375" style="55" customWidth="1"/>
    <col min="5" max="11" width="14.7109375" style="55" customWidth="1"/>
    <col min="12" max="19" width="9.140625" style="55" customWidth="1"/>
    <col min="20" max="16384" width="9.140625" style="53" customWidth="1"/>
  </cols>
  <sheetData>
    <row r="1" spans="1:5" ht="15" customHeight="1">
      <c r="A1" s="69" t="s">
        <v>39</v>
      </c>
      <c r="B1" s="62"/>
      <c r="C1" s="54"/>
      <c r="D1" s="54"/>
      <c r="E1" s="54"/>
    </row>
    <row r="2" spans="1:17" ht="15.75" customHeight="1">
      <c r="A2" s="69" t="s">
        <v>81</v>
      </c>
      <c r="B2" s="62"/>
      <c r="C2" s="54"/>
      <c r="D2" s="54"/>
      <c r="E2" s="54"/>
      <c r="F2" s="54"/>
      <c r="G2" s="54"/>
      <c r="H2" s="54"/>
      <c r="I2" s="54"/>
      <c r="Q2" s="56"/>
    </row>
    <row r="3" spans="1:9" ht="15" customHeight="1">
      <c r="A3" s="69" t="s">
        <v>90</v>
      </c>
      <c r="B3" s="63"/>
      <c r="C3" s="54"/>
      <c r="D3" s="54"/>
      <c r="E3" s="133" t="s">
        <v>55</v>
      </c>
      <c r="F3" s="66"/>
      <c r="G3" s="54"/>
      <c r="H3" s="54"/>
      <c r="I3" s="54"/>
    </row>
    <row r="4" spans="1:19" ht="12.75">
      <c r="A4" s="54"/>
      <c r="B4" s="54"/>
      <c r="C4" s="54"/>
      <c r="D4" s="54"/>
      <c r="E4" s="58"/>
      <c r="F4" s="54"/>
      <c r="G4" s="54"/>
      <c r="H4" s="54"/>
      <c r="I4" s="54"/>
      <c r="K4" s="56"/>
      <c r="R4" s="57"/>
      <c r="S4" s="57"/>
    </row>
    <row r="5" spans="1:11" ht="12.75">
      <c r="A5" s="127"/>
      <c r="B5" s="127"/>
      <c r="C5" s="127" t="s">
        <v>36</v>
      </c>
      <c r="D5" s="127" t="s">
        <v>36</v>
      </c>
      <c r="E5" s="126">
        <v>40178</v>
      </c>
      <c r="F5" s="60"/>
      <c r="G5" s="60"/>
      <c r="H5" s="126">
        <v>40543</v>
      </c>
      <c r="I5" s="60"/>
      <c r="J5" s="60"/>
      <c r="K5" s="126">
        <v>40908</v>
      </c>
    </row>
    <row r="6" spans="1:11" ht="12" customHeight="1" thickBot="1">
      <c r="A6" s="128" t="s">
        <v>35</v>
      </c>
      <c r="B6" s="128" t="s">
        <v>28</v>
      </c>
      <c r="C6" s="128" t="s">
        <v>37</v>
      </c>
      <c r="D6" s="128" t="s">
        <v>79</v>
      </c>
      <c r="E6" s="65" t="s">
        <v>28</v>
      </c>
      <c r="F6" s="65" t="s">
        <v>33</v>
      </c>
      <c r="G6" s="65" t="s">
        <v>79</v>
      </c>
      <c r="H6" s="65" t="s">
        <v>28</v>
      </c>
      <c r="I6" s="65" t="s">
        <v>33</v>
      </c>
      <c r="J6" s="65" t="s">
        <v>79</v>
      </c>
      <c r="K6" s="65" t="s">
        <v>28</v>
      </c>
    </row>
    <row r="7" spans="1:11" ht="15" customHeight="1">
      <c r="A7" s="54"/>
      <c r="B7" s="54"/>
      <c r="C7" s="54"/>
      <c r="D7" s="54"/>
      <c r="E7" s="71"/>
      <c r="F7" s="71"/>
      <c r="G7" s="71"/>
      <c r="H7" s="71"/>
      <c r="I7" s="71"/>
      <c r="J7" s="71"/>
      <c r="K7" s="71"/>
    </row>
    <row r="8" spans="1:11" ht="15" customHeight="1">
      <c r="A8" s="68"/>
      <c r="B8" s="132"/>
      <c r="C8" s="93"/>
      <c r="D8" s="130"/>
      <c r="E8" s="74">
        <f>IF(C8&lt;$E$5,B8,0)</f>
        <v>0</v>
      </c>
      <c r="F8" s="74">
        <f>IF(AND($E$5&lt;C8,C8&lt;$H$5+1),B8,0)</f>
        <v>0</v>
      </c>
      <c r="G8" s="74">
        <f>IF(AND($E$5&lt;D8,D8&lt;$H$5+1),-B8,0)</f>
        <v>0</v>
      </c>
      <c r="H8" s="74">
        <f>+E8+F8+G8</f>
        <v>0</v>
      </c>
      <c r="I8" s="74">
        <f>IF(AND($H$5&lt;C8,C8&lt;$K$5+1),B8,0)</f>
        <v>0</v>
      </c>
      <c r="J8" s="74">
        <f>IF(AND($H$5&lt;D8,D8&lt;$K$5+1),-B8,0)</f>
        <v>0</v>
      </c>
      <c r="K8" s="74">
        <f>+H8+I8+J8</f>
        <v>0</v>
      </c>
    </row>
    <row r="9" spans="1:11" ht="15" customHeight="1">
      <c r="A9" s="68"/>
      <c r="B9" s="132"/>
      <c r="C9" s="93"/>
      <c r="D9" s="130"/>
      <c r="E9" s="74">
        <f aca="true" t="shared" si="0" ref="E9:E50">IF(C9&lt;$E$5,B9,0)</f>
        <v>0</v>
      </c>
      <c r="F9" s="74">
        <f aca="true" t="shared" si="1" ref="F9:F50">IF(AND($E$5&lt;C9,C9&lt;$H$5+1),B9,0)</f>
        <v>0</v>
      </c>
      <c r="G9" s="74">
        <f aca="true" t="shared" si="2" ref="G9:G50">IF(AND($E$5&lt;D9,D9&lt;$H$5+1),-B9,0)</f>
        <v>0</v>
      </c>
      <c r="H9" s="74">
        <f aca="true" t="shared" si="3" ref="H9:H50">+E9+F9+G9</f>
        <v>0</v>
      </c>
      <c r="I9" s="74">
        <f aca="true" t="shared" si="4" ref="I9:I50">IF(AND($H$5&lt;C9,C9&lt;$K$5+1),B9,0)</f>
        <v>0</v>
      </c>
      <c r="J9" s="74">
        <f aca="true" t="shared" si="5" ref="J9:J50">IF(AND($H$5&lt;D9,D9&lt;$K$5+1),-B9,0)</f>
        <v>0</v>
      </c>
      <c r="K9" s="74">
        <f aca="true" t="shared" si="6" ref="K9:K50">+H9+I9+J9</f>
        <v>0</v>
      </c>
    </row>
    <row r="10" spans="1:19" s="61" customFormat="1" ht="13.5" customHeight="1">
      <c r="A10" s="68"/>
      <c r="B10" s="132"/>
      <c r="C10" s="93"/>
      <c r="D10" s="130"/>
      <c r="E10" s="74">
        <f t="shared" si="0"/>
        <v>0</v>
      </c>
      <c r="F10" s="74">
        <f t="shared" si="1"/>
        <v>0</v>
      </c>
      <c r="G10" s="74">
        <f t="shared" si="2"/>
        <v>0</v>
      </c>
      <c r="H10" s="74">
        <f t="shared" si="3"/>
        <v>0</v>
      </c>
      <c r="I10" s="74">
        <f t="shared" si="4"/>
        <v>0</v>
      </c>
      <c r="J10" s="74">
        <f t="shared" si="5"/>
        <v>0</v>
      </c>
      <c r="K10" s="74">
        <f t="shared" si="6"/>
        <v>0</v>
      </c>
      <c r="L10" s="55"/>
      <c r="M10" s="55"/>
      <c r="N10" s="55"/>
      <c r="O10" s="55"/>
      <c r="P10" s="55"/>
      <c r="Q10" s="55"/>
      <c r="R10" s="55"/>
      <c r="S10" s="55"/>
    </row>
    <row r="11" spans="1:19" s="61" customFormat="1" ht="13.5" customHeight="1">
      <c r="A11" s="68"/>
      <c r="B11" s="132"/>
      <c r="C11" s="93"/>
      <c r="D11" s="130"/>
      <c r="E11" s="74">
        <f t="shared" si="0"/>
        <v>0</v>
      </c>
      <c r="F11" s="74">
        <f t="shared" si="1"/>
        <v>0</v>
      </c>
      <c r="G11" s="74">
        <f t="shared" si="2"/>
        <v>0</v>
      </c>
      <c r="H11" s="74">
        <f t="shared" si="3"/>
        <v>0</v>
      </c>
      <c r="I11" s="74">
        <f t="shared" si="4"/>
        <v>0</v>
      </c>
      <c r="J11" s="74">
        <f t="shared" si="5"/>
        <v>0</v>
      </c>
      <c r="K11" s="74">
        <f t="shared" si="6"/>
        <v>0</v>
      </c>
      <c r="L11" s="55"/>
      <c r="M11" s="55"/>
      <c r="N11" s="55"/>
      <c r="O11" s="55"/>
      <c r="P11" s="55"/>
      <c r="Q11" s="59"/>
      <c r="R11" s="55"/>
      <c r="S11" s="59"/>
    </row>
    <row r="12" spans="1:22" ht="12.75" customHeight="1">
      <c r="A12" s="94"/>
      <c r="B12" s="132"/>
      <c r="C12" s="150"/>
      <c r="D12" s="130"/>
      <c r="E12" s="74">
        <f t="shared" si="0"/>
        <v>0</v>
      </c>
      <c r="F12" s="74">
        <f t="shared" si="1"/>
        <v>0</v>
      </c>
      <c r="G12" s="74">
        <f t="shared" si="2"/>
        <v>0</v>
      </c>
      <c r="H12" s="74">
        <f t="shared" si="3"/>
        <v>0</v>
      </c>
      <c r="I12" s="74">
        <f t="shared" si="4"/>
        <v>0</v>
      </c>
      <c r="J12" s="74">
        <f t="shared" si="5"/>
        <v>0</v>
      </c>
      <c r="K12" s="74">
        <f t="shared" si="6"/>
        <v>0</v>
      </c>
      <c r="L12" s="54"/>
      <c r="M12" s="54"/>
      <c r="N12" s="54"/>
      <c r="O12" s="54"/>
      <c r="T12" s="5"/>
      <c r="U12" s="5"/>
      <c r="V12" s="5"/>
    </row>
    <row r="13" spans="1:22" ht="12.75" customHeight="1">
      <c r="A13" s="94"/>
      <c r="B13" s="132"/>
      <c r="C13" s="150"/>
      <c r="D13" s="130"/>
      <c r="E13" s="74">
        <f aca="true" t="shared" si="7" ref="E13:E24">IF(C13&lt;$E$5,B13,0)</f>
        <v>0</v>
      </c>
      <c r="F13" s="74">
        <f aca="true" t="shared" si="8" ref="F13:F24">IF(AND($E$5&lt;C13,C13&lt;$H$5+1),B13,0)</f>
        <v>0</v>
      </c>
      <c r="G13" s="74">
        <f aca="true" t="shared" si="9" ref="G13:G24">IF(AND($E$5&lt;D13,D13&lt;$H$5+1),-B13,0)</f>
        <v>0</v>
      </c>
      <c r="H13" s="74">
        <f aca="true" t="shared" si="10" ref="H13:H24">+E13+F13+G13</f>
        <v>0</v>
      </c>
      <c r="I13" s="74">
        <f aca="true" t="shared" si="11" ref="I13:I24">IF(AND($H$5&lt;C13,C13&lt;$K$5+1),B13,0)</f>
        <v>0</v>
      </c>
      <c r="J13" s="74">
        <f aca="true" t="shared" si="12" ref="J13:J24">IF(AND($H$5&lt;D13,D13&lt;$K$5+1),-B13,0)</f>
        <v>0</v>
      </c>
      <c r="K13" s="74">
        <f aca="true" t="shared" si="13" ref="K13:K24">+H13+I13+J13</f>
        <v>0</v>
      </c>
      <c r="L13" s="54"/>
      <c r="M13" s="54"/>
      <c r="N13" s="54"/>
      <c r="O13" s="54"/>
      <c r="T13" s="5"/>
      <c r="U13" s="5"/>
      <c r="V13" s="5"/>
    </row>
    <row r="14" spans="1:22" ht="12.75" customHeight="1">
      <c r="A14" s="94"/>
      <c r="B14" s="132"/>
      <c r="C14" s="150"/>
      <c r="D14" s="130"/>
      <c r="E14" s="74">
        <f t="shared" si="7"/>
        <v>0</v>
      </c>
      <c r="F14" s="74">
        <f t="shared" si="8"/>
        <v>0</v>
      </c>
      <c r="G14" s="74">
        <f t="shared" si="9"/>
        <v>0</v>
      </c>
      <c r="H14" s="74">
        <f t="shared" si="10"/>
        <v>0</v>
      </c>
      <c r="I14" s="74">
        <f t="shared" si="11"/>
        <v>0</v>
      </c>
      <c r="J14" s="74">
        <f t="shared" si="12"/>
        <v>0</v>
      </c>
      <c r="K14" s="74">
        <f t="shared" si="13"/>
        <v>0</v>
      </c>
      <c r="L14" s="54"/>
      <c r="M14" s="54"/>
      <c r="N14" s="54"/>
      <c r="O14" s="54"/>
      <c r="T14" s="5"/>
      <c r="U14" s="5"/>
      <c r="V14" s="5"/>
    </row>
    <row r="15" spans="1:22" ht="12.75" customHeight="1">
      <c r="A15" s="94"/>
      <c r="B15" s="132"/>
      <c r="C15" s="150"/>
      <c r="D15" s="130"/>
      <c r="E15" s="74">
        <f t="shared" si="7"/>
        <v>0</v>
      </c>
      <c r="F15" s="74">
        <f t="shared" si="8"/>
        <v>0</v>
      </c>
      <c r="G15" s="74">
        <f t="shared" si="9"/>
        <v>0</v>
      </c>
      <c r="H15" s="74">
        <f t="shared" si="10"/>
        <v>0</v>
      </c>
      <c r="I15" s="74">
        <f t="shared" si="11"/>
        <v>0</v>
      </c>
      <c r="J15" s="74">
        <f t="shared" si="12"/>
        <v>0</v>
      </c>
      <c r="K15" s="74">
        <f t="shared" si="13"/>
        <v>0</v>
      </c>
      <c r="L15" s="54"/>
      <c r="M15" s="54"/>
      <c r="N15" s="54"/>
      <c r="O15" s="54"/>
      <c r="T15" s="5"/>
      <c r="U15" s="5"/>
      <c r="V15" s="5"/>
    </row>
    <row r="16" spans="1:22" ht="12.75" customHeight="1">
      <c r="A16" s="94"/>
      <c r="B16" s="132"/>
      <c r="C16" s="150"/>
      <c r="D16" s="130"/>
      <c r="E16" s="74">
        <f t="shared" si="7"/>
        <v>0</v>
      </c>
      <c r="F16" s="74">
        <f t="shared" si="8"/>
        <v>0</v>
      </c>
      <c r="G16" s="74">
        <f t="shared" si="9"/>
        <v>0</v>
      </c>
      <c r="H16" s="74">
        <f t="shared" si="10"/>
        <v>0</v>
      </c>
      <c r="I16" s="74">
        <f t="shared" si="11"/>
        <v>0</v>
      </c>
      <c r="J16" s="74">
        <f t="shared" si="12"/>
        <v>0</v>
      </c>
      <c r="K16" s="74">
        <f t="shared" si="13"/>
        <v>0</v>
      </c>
      <c r="L16" s="54"/>
      <c r="M16" s="54"/>
      <c r="N16" s="54"/>
      <c r="O16" s="54"/>
      <c r="T16" s="5"/>
      <c r="U16" s="5"/>
      <c r="V16" s="5"/>
    </row>
    <row r="17" spans="1:22" ht="12.75" customHeight="1">
      <c r="A17" s="94"/>
      <c r="B17" s="132"/>
      <c r="C17" s="150"/>
      <c r="D17" s="130"/>
      <c r="E17" s="74">
        <f t="shared" si="7"/>
        <v>0</v>
      </c>
      <c r="F17" s="74">
        <f t="shared" si="8"/>
        <v>0</v>
      </c>
      <c r="G17" s="74">
        <f t="shared" si="9"/>
        <v>0</v>
      </c>
      <c r="H17" s="74">
        <f t="shared" si="10"/>
        <v>0</v>
      </c>
      <c r="I17" s="74">
        <f t="shared" si="11"/>
        <v>0</v>
      </c>
      <c r="J17" s="74">
        <f t="shared" si="12"/>
        <v>0</v>
      </c>
      <c r="K17" s="74">
        <f t="shared" si="13"/>
        <v>0</v>
      </c>
      <c r="L17" s="54"/>
      <c r="M17" s="54"/>
      <c r="N17" s="54"/>
      <c r="O17" s="54"/>
      <c r="T17" s="5"/>
      <c r="U17" s="5"/>
      <c r="V17" s="5"/>
    </row>
    <row r="18" spans="1:22" ht="12.75" customHeight="1">
      <c r="A18" s="94"/>
      <c r="B18" s="132"/>
      <c r="C18" s="150"/>
      <c r="D18" s="130"/>
      <c r="E18" s="74">
        <f t="shared" si="7"/>
        <v>0</v>
      </c>
      <c r="F18" s="74">
        <f t="shared" si="8"/>
        <v>0</v>
      </c>
      <c r="G18" s="74">
        <f t="shared" si="9"/>
        <v>0</v>
      </c>
      <c r="H18" s="74">
        <f t="shared" si="10"/>
        <v>0</v>
      </c>
      <c r="I18" s="74">
        <f t="shared" si="11"/>
        <v>0</v>
      </c>
      <c r="J18" s="74">
        <f t="shared" si="12"/>
        <v>0</v>
      </c>
      <c r="K18" s="74">
        <f t="shared" si="13"/>
        <v>0</v>
      </c>
      <c r="L18" s="54"/>
      <c r="M18" s="54"/>
      <c r="N18" s="54"/>
      <c r="O18" s="54"/>
      <c r="T18" s="5"/>
      <c r="U18" s="5"/>
      <c r="V18" s="5"/>
    </row>
    <row r="19" spans="1:22" ht="12.75" customHeight="1">
      <c r="A19" s="94"/>
      <c r="B19" s="132"/>
      <c r="C19" s="150"/>
      <c r="D19" s="130"/>
      <c r="E19" s="74">
        <f t="shared" si="7"/>
        <v>0</v>
      </c>
      <c r="F19" s="74">
        <f t="shared" si="8"/>
        <v>0</v>
      </c>
      <c r="G19" s="74">
        <f t="shared" si="9"/>
        <v>0</v>
      </c>
      <c r="H19" s="74">
        <f t="shared" si="10"/>
        <v>0</v>
      </c>
      <c r="I19" s="74">
        <f t="shared" si="11"/>
        <v>0</v>
      </c>
      <c r="J19" s="74">
        <f t="shared" si="12"/>
        <v>0</v>
      </c>
      <c r="K19" s="74">
        <f t="shared" si="13"/>
        <v>0</v>
      </c>
      <c r="L19" s="54"/>
      <c r="M19" s="54"/>
      <c r="N19" s="54"/>
      <c r="O19" s="54"/>
      <c r="T19" s="5"/>
      <c r="U19" s="5"/>
      <c r="V19" s="5"/>
    </row>
    <row r="20" spans="1:22" ht="12.75" customHeight="1">
      <c r="A20" s="94"/>
      <c r="B20" s="132"/>
      <c r="C20" s="150"/>
      <c r="D20" s="130"/>
      <c r="E20" s="74">
        <f t="shared" si="7"/>
        <v>0</v>
      </c>
      <c r="F20" s="74">
        <f t="shared" si="8"/>
        <v>0</v>
      </c>
      <c r="G20" s="74">
        <f t="shared" si="9"/>
        <v>0</v>
      </c>
      <c r="H20" s="74">
        <f t="shared" si="10"/>
        <v>0</v>
      </c>
      <c r="I20" s="74">
        <f t="shared" si="11"/>
        <v>0</v>
      </c>
      <c r="J20" s="74">
        <f t="shared" si="12"/>
        <v>0</v>
      </c>
      <c r="K20" s="74">
        <f t="shared" si="13"/>
        <v>0</v>
      </c>
      <c r="L20" s="54"/>
      <c r="M20" s="54"/>
      <c r="N20" s="54"/>
      <c r="O20" s="54"/>
      <c r="T20" s="5"/>
      <c r="U20" s="5"/>
      <c r="V20" s="5"/>
    </row>
    <row r="21" spans="1:22" ht="12.75" customHeight="1">
      <c r="A21" s="94"/>
      <c r="B21" s="132"/>
      <c r="C21" s="150"/>
      <c r="D21" s="130"/>
      <c r="E21" s="74">
        <f t="shared" si="7"/>
        <v>0</v>
      </c>
      <c r="F21" s="74">
        <f t="shared" si="8"/>
        <v>0</v>
      </c>
      <c r="G21" s="74">
        <f t="shared" si="9"/>
        <v>0</v>
      </c>
      <c r="H21" s="74">
        <f t="shared" si="10"/>
        <v>0</v>
      </c>
      <c r="I21" s="74">
        <f t="shared" si="11"/>
        <v>0</v>
      </c>
      <c r="J21" s="74">
        <f t="shared" si="12"/>
        <v>0</v>
      </c>
      <c r="K21" s="74">
        <f t="shared" si="13"/>
        <v>0</v>
      </c>
      <c r="L21" s="54"/>
      <c r="M21" s="54"/>
      <c r="N21" s="54"/>
      <c r="O21" s="54"/>
      <c r="T21" s="5"/>
      <c r="U21" s="5"/>
      <c r="V21" s="5"/>
    </row>
    <row r="22" spans="1:22" ht="12.75" customHeight="1">
      <c r="A22" s="94"/>
      <c r="B22" s="132"/>
      <c r="C22" s="150"/>
      <c r="D22" s="130"/>
      <c r="E22" s="74">
        <f t="shared" si="7"/>
        <v>0</v>
      </c>
      <c r="F22" s="74">
        <f t="shared" si="8"/>
        <v>0</v>
      </c>
      <c r="G22" s="74">
        <f t="shared" si="9"/>
        <v>0</v>
      </c>
      <c r="H22" s="74">
        <f t="shared" si="10"/>
        <v>0</v>
      </c>
      <c r="I22" s="74">
        <f t="shared" si="11"/>
        <v>0</v>
      </c>
      <c r="J22" s="74">
        <f t="shared" si="12"/>
        <v>0</v>
      </c>
      <c r="K22" s="74">
        <f t="shared" si="13"/>
        <v>0</v>
      </c>
      <c r="L22" s="54"/>
      <c r="M22" s="54"/>
      <c r="N22" s="54"/>
      <c r="O22" s="54"/>
      <c r="T22" s="5"/>
      <c r="U22" s="5"/>
      <c r="V22" s="5"/>
    </row>
    <row r="23" spans="1:22" ht="12.75" customHeight="1">
      <c r="A23" s="94"/>
      <c r="B23" s="132"/>
      <c r="C23" s="150"/>
      <c r="D23" s="130"/>
      <c r="E23" s="74">
        <f t="shared" si="7"/>
        <v>0</v>
      </c>
      <c r="F23" s="74">
        <f t="shared" si="8"/>
        <v>0</v>
      </c>
      <c r="G23" s="74">
        <f t="shared" si="9"/>
        <v>0</v>
      </c>
      <c r="H23" s="74">
        <f t="shared" si="10"/>
        <v>0</v>
      </c>
      <c r="I23" s="74">
        <f t="shared" si="11"/>
        <v>0</v>
      </c>
      <c r="J23" s="74">
        <f t="shared" si="12"/>
        <v>0</v>
      </c>
      <c r="K23" s="74">
        <f t="shared" si="13"/>
        <v>0</v>
      </c>
      <c r="L23" s="54"/>
      <c r="M23" s="54"/>
      <c r="N23" s="54"/>
      <c r="O23" s="54"/>
      <c r="T23" s="5"/>
      <c r="U23" s="5"/>
      <c r="V23" s="5"/>
    </row>
    <row r="24" spans="1:22" ht="12.75" customHeight="1">
      <c r="A24" s="94"/>
      <c r="B24" s="132"/>
      <c r="C24" s="150"/>
      <c r="D24" s="130"/>
      <c r="E24" s="74">
        <f t="shared" si="7"/>
        <v>0</v>
      </c>
      <c r="F24" s="74">
        <f t="shared" si="8"/>
        <v>0</v>
      </c>
      <c r="G24" s="74">
        <f t="shared" si="9"/>
        <v>0</v>
      </c>
      <c r="H24" s="74">
        <f t="shared" si="10"/>
        <v>0</v>
      </c>
      <c r="I24" s="74">
        <f t="shared" si="11"/>
        <v>0</v>
      </c>
      <c r="J24" s="74">
        <f t="shared" si="12"/>
        <v>0</v>
      </c>
      <c r="K24" s="74">
        <f t="shared" si="13"/>
        <v>0</v>
      </c>
      <c r="L24" s="54"/>
      <c r="M24" s="54"/>
      <c r="N24" s="54"/>
      <c r="O24" s="54"/>
      <c r="T24" s="5"/>
      <c r="U24" s="5"/>
      <c r="V24" s="5"/>
    </row>
    <row r="25" spans="1:22" ht="12.75" customHeight="1">
      <c r="A25" s="94"/>
      <c r="B25" s="132"/>
      <c r="C25" s="150"/>
      <c r="D25" s="130"/>
      <c r="E25" s="74">
        <f t="shared" si="0"/>
        <v>0</v>
      </c>
      <c r="F25" s="74">
        <f t="shared" si="1"/>
        <v>0</v>
      </c>
      <c r="G25" s="74">
        <f t="shared" si="2"/>
        <v>0</v>
      </c>
      <c r="H25" s="74">
        <f t="shared" si="3"/>
        <v>0</v>
      </c>
      <c r="I25" s="74">
        <f t="shared" si="4"/>
        <v>0</v>
      </c>
      <c r="J25" s="74">
        <f t="shared" si="5"/>
        <v>0</v>
      </c>
      <c r="K25" s="74">
        <f t="shared" si="6"/>
        <v>0</v>
      </c>
      <c r="L25" s="54"/>
      <c r="M25" s="54"/>
      <c r="N25" s="54"/>
      <c r="O25" s="54"/>
      <c r="T25" s="5"/>
      <c r="U25" s="5"/>
      <c r="V25" s="5"/>
    </row>
    <row r="26" spans="1:22" ht="12.75" customHeight="1">
      <c r="A26" s="94"/>
      <c r="B26" s="132"/>
      <c r="C26" s="130"/>
      <c r="D26" s="130"/>
      <c r="E26" s="74">
        <f t="shared" si="0"/>
        <v>0</v>
      </c>
      <c r="F26" s="74">
        <f t="shared" si="1"/>
        <v>0</v>
      </c>
      <c r="G26" s="74">
        <f t="shared" si="2"/>
        <v>0</v>
      </c>
      <c r="H26" s="74">
        <f t="shared" si="3"/>
        <v>0</v>
      </c>
      <c r="I26" s="74">
        <f t="shared" si="4"/>
        <v>0</v>
      </c>
      <c r="J26" s="74">
        <f t="shared" si="5"/>
        <v>0</v>
      </c>
      <c r="K26" s="74">
        <f t="shared" si="6"/>
        <v>0</v>
      </c>
      <c r="L26" s="54"/>
      <c r="M26" s="54"/>
      <c r="N26" s="54"/>
      <c r="O26" s="54"/>
      <c r="T26" s="5"/>
      <c r="U26" s="5"/>
      <c r="V26" s="5"/>
    </row>
    <row r="27" spans="1:22" ht="13.5" customHeight="1">
      <c r="A27" s="94"/>
      <c r="B27" s="132"/>
      <c r="C27" s="130"/>
      <c r="D27" s="130"/>
      <c r="E27" s="74">
        <f t="shared" si="0"/>
        <v>0</v>
      </c>
      <c r="F27" s="74">
        <f t="shared" si="1"/>
        <v>0</v>
      </c>
      <c r="G27" s="74">
        <f t="shared" si="2"/>
        <v>0</v>
      </c>
      <c r="H27" s="74">
        <f t="shared" si="3"/>
        <v>0</v>
      </c>
      <c r="I27" s="74">
        <f t="shared" si="4"/>
        <v>0</v>
      </c>
      <c r="J27" s="74">
        <f t="shared" si="5"/>
        <v>0</v>
      </c>
      <c r="K27" s="74">
        <f t="shared" si="6"/>
        <v>0</v>
      </c>
      <c r="L27" s="54"/>
      <c r="M27" s="54"/>
      <c r="N27" s="54"/>
      <c r="O27" s="54"/>
      <c r="T27" s="5"/>
      <c r="U27" s="5"/>
      <c r="V27" s="5"/>
    </row>
    <row r="28" spans="1:22" ht="13.5" customHeight="1">
      <c r="A28" s="94"/>
      <c r="B28" s="131"/>
      <c r="C28" s="130"/>
      <c r="D28" s="130"/>
      <c r="E28" s="74">
        <f t="shared" si="0"/>
        <v>0</v>
      </c>
      <c r="F28" s="74">
        <f t="shared" si="1"/>
        <v>0</v>
      </c>
      <c r="G28" s="74">
        <f t="shared" si="2"/>
        <v>0</v>
      </c>
      <c r="H28" s="74">
        <f t="shared" si="3"/>
        <v>0</v>
      </c>
      <c r="I28" s="74">
        <f t="shared" si="4"/>
        <v>0</v>
      </c>
      <c r="J28" s="74">
        <f t="shared" si="5"/>
        <v>0</v>
      </c>
      <c r="K28" s="74">
        <f t="shared" si="6"/>
        <v>0</v>
      </c>
      <c r="L28" s="54"/>
      <c r="M28" s="54"/>
      <c r="N28" s="54"/>
      <c r="O28" s="54"/>
      <c r="T28" s="5"/>
      <c r="U28" s="5"/>
      <c r="V28" s="5"/>
    </row>
    <row r="29" spans="1:22" ht="13.5" customHeight="1">
      <c r="A29" s="94"/>
      <c r="B29" s="131"/>
      <c r="C29" s="130"/>
      <c r="D29" s="130"/>
      <c r="E29" s="74">
        <f t="shared" si="0"/>
        <v>0</v>
      </c>
      <c r="F29" s="74">
        <f t="shared" si="1"/>
        <v>0</v>
      </c>
      <c r="G29" s="74">
        <f t="shared" si="2"/>
        <v>0</v>
      </c>
      <c r="H29" s="74">
        <f t="shared" si="3"/>
        <v>0</v>
      </c>
      <c r="I29" s="74">
        <f t="shared" si="4"/>
        <v>0</v>
      </c>
      <c r="J29" s="74">
        <f t="shared" si="5"/>
        <v>0</v>
      </c>
      <c r="K29" s="74">
        <f t="shared" si="6"/>
        <v>0</v>
      </c>
      <c r="L29" s="54"/>
      <c r="M29" s="54"/>
      <c r="N29" s="54"/>
      <c r="O29" s="54"/>
      <c r="T29" s="5"/>
      <c r="U29" s="5"/>
      <c r="V29" s="5"/>
    </row>
    <row r="30" spans="1:22" ht="13.5" customHeight="1">
      <c r="A30" s="94"/>
      <c r="B30" s="131"/>
      <c r="C30" s="130"/>
      <c r="D30" s="130"/>
      <c r="E30" s="74">
        <f t="shared" si="0"/>
        <v>0</v>
      </c>
      <c r="F30" s="74">
        <f t="shared" si="1"/>
        <v>0</v>
      </c>
      <c r="G30" s="74">
        <f t="shared" si="2"/>
        <v>0</v>
      </c>
      <c r="H30" s="74">
        <f t="shared" si="3"/>
        <v>0</v>
      </c>
      <c r="I30" s="74">
        <f t="shared" si="4"/>
        <v>0</v>
      </c>
      <c r="J30" s="74">
        <f t="shared" si="5"/>
        <v>0</v>
      </c>
      <c r="K30" s="74">
        <f t="shared" si="6"/>
        <v>0</v>
      </c>
      <c r="T30" s="5"/>
      <c r="U30" s="5"/>
      <c r="V30" s="5"/>
    </row>
    <row r="31" spans="1:22" ht="13.5" customHeight="1">
      <c r="A31" s="94"/>
      <c r="B31" s="131"/>
      <c r="C31" s="130"/>
      <c r="D31" s="130"/>
      <c r="E31" s="74">
        <f t="shared" si="0"/>
        <v>0</v>
      </c>
      <c r="F31" s="74">
        <f t="shared" si="1"/>
        <v>0</v>
      </c>
      <c r="G31" s="74">
        <f t="shared" si="2"/>
        <v>0</v>
      </c>
      <c r="H31" s="74">
        <f t="shared" si="3"/>
        <v>0</v>
      </c>
      <c r="I31" s="74">
        <f t="shared" si="4"/>
        <v>0</v>
      </c>
      <c r="J31" s="74">
        <f t="shared" si="5"/>
        <v>0</v>
      </c>
      <c r="K31" s="74">
        <f t="shared" si="6"/>
        <v>0</v>
      </c>
      <c r="T31" s="5"/>
      <c r="U31" s="5"/>
      <c r="V31" s="5"/>
    </row>
    <row r="32" spans="1:22" ht="13.5" customHeight="1">
      <c r="A32" s="95"/>
      <c r="B32" s="132"/>
      <c r="C32" s="130"/>
      <c r="D32" s="130"/>
      <c r="E32" s="74">
        <f t="shared" si="0"/>
        <v>0</v>
      </c>
      <c r="F32" s="74">
        <f t="shared" si="1"/>
        <v>0</v>
      </c>
      <c r="G32" s="74">
        <f t="shared" si="2"/>
        <v>0</v>
      </c>
      <c r="H32" s="74">
        <f t="shared" si="3"/>
        <v>0</v>
      </c>
      <c r="I32" s="74">
        <f t="shared" si="4"/>
        <v>0</v>
      </c>
      <c r="J32" s="74">
        <f t="shared" si="5"/>
        <v>0</v>
      </c>
      <c r="K32" s="74">
        <f t="shared" si="6"/>
        <v>0</v>
      </c>
      <c r="T32" s="5"/>
      <c r="U32" s="5"/>
      <c r="V32" s="5"/>
    </row>
    <row r="33" spans="1:22" ht="13.5" customHeight="1">
      <c r="A33" s="94"/>
      <c r="B33" s="131"/>
      <c r="C33" s="130"/>
      <c r="D33" s="130"/>
      <c r="E33" s="74">
        <f t="shared" si="0"/>
        <v>0</v>
      </c>
      <c r="F33" s="74">
        <f t="shared" si="1"/>
        <v>0</v>
      </c>
      <c r="G33" s="74">
        <f t="shared" si="2"/>
        <v>0</v>
      </c>
      <c r="H33" s="74">
        <f t="shared" si="3"/>
        <v>0</v>
      </c>
      <c r="I33" s="74">
        <f t="shared" si="4"/>
        <v>0</v>
      </c>
      <c r="J33" s="74">
        <f t="shared" si="5"/>
        <v>0</v>
      </c>
      <c r="K33" s="74">
        <f t="shared" si="6"/>
        <v>0</v>
      </c>
      <c r="T33" s="5"/>
      <c r="U33" s="5"/>
      <c r="V33" s="5"/>
    </row>
    <row r="34" spans="1:22" ht="13.5" customHeight="1">
      <c r="A34" s="95"/>
      <c r="B34" s="132"/>
      <c r="C34" s="130"/>
      <c r="D34" s="130"/>
      <c r="E34" s="74">
        <f t="shared" si="0"/>
        <v>0</v>
      </c>
      <c r="F34" s="74">
        <f t="shared" si="1"/>
        <v>0</v>
      </c>
      <c r="G34" s="74">
        <f t="shared" si="2"/>
        <v>0</v>
      </c>
      <c r="H34" s="74">
        <f t="shared" si="3"/>
        <v>0</v>
      </c>
      <c r="I34" s="74">
        <f t="shared" si="4"/>
        <v>0</v>
      </c>
      <c r="J34" s="74">
        <f t="shared" si="5"/>
        <v>0</v>
      </c>
      <c r="K34" s="74">
        <f t="shared" si="6"/>
        <v>0</v>
      </c>
      <c r="T34" s="5"/>
      <c r="U34" s="5"/>
      <c r="V34" s="5"/>
    </row>
    <row r="35" spans="1:22" ht="13.5" customHeight="1">
      <c r="A35" s="95"/>
      <c r="B35" s="132"/>
      <c r="C35" s="130"/>
      <c r="D35" s="130"/>
      <c r="E35" s="74">
        <f t="shared" si="0"/>
        <v>0</v>
      </c>
      <c r="F35" s="74">
        <f t="shared" si="1"/>
        <v>0</v>
      </c>
      <c r="G35" s="74">
        <f t="shared" si="2"/>
        <v>0</v>
      </c>
      <c r="H35" s="74">
        <f t="shared" si="3"/>
        <v>0</v>
      </c>
      <c r="I35" s="74">
        <f t="shared" si="4"/>
        <v>0</v>
      </c>
      <c r="J35" s="74">
        <f t="shared" si="5"/>
        <v>0</v>
      </c>
      <c r="K35" s="74">
        <f t="shared" si="6"/>
        <v>0</v>
      </c>
      <c r="T35" s="5"/>
      <c r="U35" s="5"/>
      <c r="V35" s="5"/>
    </row>
    <row r="36" spans="1:12" ht="13.5" customHeight="1">
      <c r="A36" s="95"/>
      <c r="B36" s="132"/>
      <c r="C36" s="130"/>
      <c r="D36" s="130"/>
      <c r="E36" s="74">
        <f t="shared" si="0"/>
        <v>0</v>
      </c>
      <c r="F36" s="74">
        <f t="shared" si="1"/>
        <v>0</v>
      </c>
      <c r="G36" s="74">
        <f t="shared" si="2"/>
        <v>0</v>
      </c>
      <c r="H36" s="74">
        <f t="shared" si="3"/>
        <v>0</v>
      </c>
      <c r="I36" s="74">
        <f t="shared" si="4"/>
        <v>0</v>
      </c>
      <c r="J36" s="74">
        <f t="shared" si="5"/>
        <v>0</v>
      </c>
      <c r="K36" s="74">
        <f t="shared" si="6"/>
        <v>0</v>
      </c>
      <c r="L36" s="54"/>
    </row>
    <row r="37" spans="1:14" ht="13.5" customHeight="1">
      <c r="A37" s="94"/>
      <c r="B37" s="131"/>
      <c r="C37" s="130"/>
      <c r="D37" s="130"/>
      <c r="E37" s="74">
        <f t="shared" si="0"/>
        <v>0</v>
      </c>
      <c r="F37" s="74">
        <f t="shared" si="1"/>
        <v>0</v>
      </c>
      <c r="G37" s="74">
        <f t="shared" si="2"/>
        <v>0</v>
      </c>
      <c r="H37" s="74">
        <f t="shared" si="3"/>
        <v>0</v>
      </c>
      <c r="I37" s="74">
        <f t="shared" si="4"/>
        <v>0</v>
      </c>
      <c r="J37" s="74">
        <f t="shared" si="5"/>
        <v>0</v>
      </c>
      <c r="K37" s="74">
        <f t="shared" si="6"/>
        <v>0</v>
      </c>
      <c r="L37" s="54"/>
      <c r="M37" s="54"/>
      <c r="N37" s="54"/>
    </row>
    <row r="38" spans="1:14" ht="13.5" customHeight="1">
      <c r="A38" s="68"/>
      <c r="B38" s="76"/>
      <c r="C38" s="130"/>
      <c r="D38" s="130"/>
      <c r="E38" s="74">
        <f t="shared" si="0"/>
        <v>0</v>
      </c>
      <c r="F38" s="74">
        <f t="shared" si="1"/>
        <v>0</v>
      </c>
      <c r="G38" s="74">
        <f t="shared" si="2"/>
        <v>0</v>
      </c>
      <c r="H38" s="74">
        <f t="shared" si="3"/>
        <v>0</v>
      </c>
      <c r="I38" s="74">
        <f t="shared" si="4"/>
        <v>0</v>
      </c>
      <c r="J38" s="74">
        <f t="shared" si="5"/>
        <v>0</v>
      </c>
      <c r="K38" s="74">
        <f t="shared" si="6"/>
        <v>0</v>
      </c>
      <c r="L38" s="54"/>
      <c r="M38" s="54"/>
      <c r="N38" s="54"/>
    </row>
    <row r="39" spans="1:11" ht="13.5" customHeight="1">
      <c r="A39" s="68"/>
      <c r="B39" s="76"/>
      <c r="C39" s="130"/>
      <c r="D39" s="130"/>
      <c r="E39" s="74">
        <f t="shared" si="0"/>
        <v>0</v>
      </c>
      <c r="F39" s="74">
        <f t="shared" si="1"/>
        <v>0</v>
      </c>
      <c r="G39" s="74">
        <f t="shared" si="2"/>
        <v>0</v>
      </c>
      <c r="H39" s="74">
        <f t="shared" si="3"/>
        <v>0</v>
      </c>
      <c r="I39" s="74">
        <f t="shared" si="4"/>
        <v>0</v>
      </c>
      <c r="J39" s="74">
        <f t="shared" si="5"/>
        <v>0</v>
      </c>
      <c r="K39" s="74">
        <f t="shared" si="6"/>
        <v>0</v>
      </c>
    </row>
    <row r="40" spans="1:11" ht="13.5" customHeight="1">
      <c r="A40" s="95"/>
      <c r="B40" s="132"/>
      <c r="C40" s="130"/>
      <c r="D40" s="130"/>
      <c r="E40" s="74">
        <f t="shared" si="0"/>
        <v>0</v>
      </c>
      <c r="F40" s="74">
        <f t="shared" si="1"/>
        <v>0</v>
      </c>
      <c r="G40" s="74">
        <f t="shared" si="2"/>
        <v>0</v>
      </c>
      <c r="H40" s="74">
        <f t="shared" si="3"/>
        <v>0</v>
      </c>
      <c r="I40" s="74">
        <f t="shared" si="4"/>
        <v>0</v>
      </c>
      <c r="J40" s="74">
        <f t="shared" si="5"/>
        <v>0</v>
      </c>
      <c r="K40" s="74">
        <f t="shared" si="6"/>
        <v>0</v>
      </c>
    </row>
    <row r="41" spans="1:11" ht="13.5" customHeight="1">
      <c r="A41" s="95"/>
      <c r="B41" s="132"/>
      <c r="C41" s="130"/>
      <c r="D41" s="130"/>
      <c r="E41" s="74">
        <f t="shared" si="0"/>
        <v>0</v>
      </c>
      <c r="F41" s="74">
        <f t="shared" si="1"/>
        <v>0</v>
      </c>
      <c r="G41" s="74">
        <f t="shared" si="2"/>
        <v>0</v>
      </c>
      <c r="H41" s="74">
        <f t="shared" si="3"/>
        <v>0</v>
      </c>
      <c r="I41" s="74">
        <f t="shared" si="4"/>
        <v>0</v>
      </c>
      <c r="J41" s="74">
        <f t="shared" si="5"/>
        <v>0</v>
      </c>
      <c r="K41" s="74">
        <f t="shared" si="6"/>
        <v>0</v>
      </c>
    </row>
    <row r="42" spans="1:14" ht="13.5" customHeight="1">
      <c r="A42" s="95"/>
      <c r="B42" s="132"/>
      <c r="C42" s="130"/>
      <c r="D42" s="130"/>
      <c r="E42" s="74">
        <f t="shared" si="0"/>
        <v>0</v>
      </c>
      <c r="F42" s="74">
        <f t="shared" si="1"/>
        <v>0</v>
      </c>
      <c r="G42" s="74">
        <f t="shared" si="2"/>
        <v>0</v>
      </c>
      <c r="H42" s="74">
        <f t="shared" si="3"/>
        <v>0</v>
      </c>
      <c r="I42" s="74">
        <f t="shared" si="4"/>
        <v>0</v>
      </c>
      <c r="J42" s="74">
        <f t="shared" si="5"/>
        <v>0</v>
      </c>
      <c r="K42" s="74">
        <f t="shared" si="6"/>
        <v>0</v>
      </c>
      <c r="M42" s="54"/>
      <c r="N42" s="54"/>
    </row>
    <row r="43" spans="1:11" ht="13.5" customHeight="1">
      <c r="A43" s="95"/>
      <c r="B43" s="132"/>
      <c r="C43" s="130"/>
      <c r="D43" s="130"/>
      <c r="E43" s="74">
        <f t="shared" si="0"/>
        <v>0</v>
      </c>
      <c r="F43" s="74">
        <f t="shared" si="1"/>
        <v>0</v>
      </c>
      <c r="G43" s="74">
        <f t="shared" si="2"/>
        <v>0</v>
      </c>
      <c r="H43" s="74">
        <f t="shared" si="3"/>
        <v>0</v>
      </c>
      <c r="I43" s="74">
        <f t="shared" si="4"/>
        <v>0</v>
      </c>
      <c r="J43" s="74">
        <f t="shared" si="5"/>
        <v>0</v>
      </c>
      <c r="K43" s="74">
        <f t="shared" si="6"/>
        <v>0</v>
      </c>
    </row>
    <row r="44" spans="1:11" ht="12" customHeight="1">
      <c r="A44" s="95"/>
      <c r="B44" s="132"/>
      <c r="C44" s="130"/>
      <c r="D44" s="130"/>
      <c r="E44" s="74">
        <f t="shared" si="0"/>
        <v>0</v>
      </c>
      <c r="F44" s="74">
        <f t="shared" si="1"/>
        <v>0</v>
      </c>
      <c r="G44" s="74">
        <f t="shared" si="2"/>
        <v>0</v>
      </c>
      <c r="H44" s="74">
        <f t="shared" si="3"/>
        <v>0</v>
      </c>
      <c r="I44" s="74">
        <f t="shared" si="4"/>
        <v>0</v>
      </c>
      <c r="J44" s="74">
        <f t="shared" si="5"/>
        <v>0</v>
      </c>
      <c r="K44" s="74">
        <f t="shared" si="6"/>
        <v>0</v>
      </c>
    </row>
    <row r="45" spans="1:11" ht="12" customHeight="1">
      <c r="A45" s="95"/>
      <c r="B45" s="132"/>
      <c r="C45" s="130"/>
      <c r="D45" s="130"/>
      <c r="E45" s="74">
        <f t="shared" si="0"/>
        <v>0</v>
      </c>
      <c r="F45" s="74">
        <f t="shared" si="1"/>
        <v>0</v>
      </c>
      <c r="G45" s="74">
        <f t="shared" si="2"/>
        <v>0</v>
      </c>
      <c r="H45" s="74">
        <f t="shared" si="3"/>
        <v>0</v>
      </c>
      <c r="I45" s="74">
        <f t="shared" si="4"/>
        <v>0</v>
      </c>
      <c r="J45" s="74">
        <f t="shared" si="5"/>
        <v>0</v>
      </c>
      <c r="K45" s="74">
        <f t="shared" si="6"/>
        <v>0</v>
      </c>
    </row>
    <row r="46" spans="1:11" ht="12" customHeight="1">
      <c r="A46" s="95"/>
      <c r="B46" s="132"/>
      <c r="C46" s="130"/>
      <c r="D46" s="130"/>
      <c r="E46" s="74">
        <f t="shared" si="0"/>
        <v>0</v>
      </c>
      <c r="F46" s="74">
        <f t="shared" si="1"/>
        <v>0</v>
      </c>
      <c r="G46" s="74">
        <f t="shared" si="2"/>
        <v>0</v>
      </c>
      <c r="H46" s="74">
        <f t="shared" si="3"/>
        <v>0</v>
      </c>
      <c r="I46" s="74">
        <f t="shared" si="4"/>
        <v>0</v>
      </c>
      <c r="J46" s="74">
        <f t="shared" si="5"/>
        <v>0</v>
      </c>
      <c r="K46" s="74">
        <f t="shared" si="6"/>
        <v>0</v>
      </c>
    </row>
    <row r="47" spans="1:14" ht="12" customHeight="1">
      <c r="A47" s="95"/>
      <c r="B47" s="132"/>
      <c r="C47" s="130"/>
      <c r="D47" s="130"/>
      <c r="E47" s="74">
        <f t="shared" si="0"/>
        <v>0</v>
      </c>
      <c r="F47" s="74">
        <f t="shared" si="1"/>
        <v>0</v>
      </c>
      <c r="G47" s="74">
        <f t="shared" si="2"/>
        <v>0</v>
      </c>
      <c r="H47" s="74">
        <f t="shared" si="3"/>
        <v>0</v>
      </c>
      <c r="I47" s="74">
        <f t="shared" si="4"/>
        <v>0</v>
      </c>
      <c r="J47" s="74">
        <f t="shared" si="5"/>
        <v>0</v>
      </c>
      <c r="K47" s="74">
        <f t="shared" si="6"/>
        <v>0</v>
      </c>
      <c r="M47" s="54"/>
      <c r="N47" s="54"/>
    </row>
    <row r="48" spans="1:11" ht="12.75">
      <c r="A48" s="95"/>
      <c r="B48" s="132"/>
      <c r="C48" s="130"/>
      <c r="D48" s="130"/>
      <c r="E48" s="74">
        <f t="shared" si="0"/>
        <v>0</v>
      </c>
      <c r="F48" s="74">
        <f t="shared" si="1"/>
        <v>0</v>
      </c>
      <c r="G48" s="74">
        <f t="shared" si="2"/>
        <v>0</v>
      </c>
      <c r="H48" s="74">
        <f t="shared" si="3"/>
        <v>0</v>
      </c>
      <c r="I48" s="74">
        <f t="shared" si="4"/>
        <v>0</v>
      </c>
      <c r="J48" s="74">
        <f t="shared" si="5"/>
        <v>0</v>
      </c>
      <c r="K48" s="74">
        <f t="shared" si="6"/>
        <v>0</v>
      </c>
    </row>
    <row r="49" spans="1:11" ht="12.75">
      <c r="A49" s="95"/>
      <c r="B49" s="132"/>
      <c r="C49" s="130"/>
      <c r="D49" s="130"/>
      <c r="E49" s="74">
        <f t="shared" si="0"/>
        <v>0</v>
      </c>
      <c r="F49" s="74">
        <f t="shared" si="1"/>
        <v>0</v>
      </c>
      <c r="G49" s="74">
        <f t="shared" si="2"/>
        <v>0</v>
      </c>
      <c r="H49" s="74">
        <f t="shared" si="3"/>
        <v>0</v>
      </c>
      <c r="I49" s="74">
        <f t="shared" si="4"/>
        <v>0</v>
      </c>
      <c r="J49" s="74">
        <f t="shared" si="5"/>
        <v>0</v>
      </c>
      <c r="K49" s="74">
        <f t="shared" si="6"/>
        <v>0</v>
      </c>
    </row>
    <row r="50" spans="1:11" ht="12.75">
      <c r="A50" s="95"/>
      <c r="B50" s="132"/>
      <c r="C50" s="130"/>
      <c r="D50" s="130"/>
      <c r="E50" s="87">
        <f t="shared" si="0"/>
        <v>0</v>
      </c>
      <c r="F50" s="87">
        <f t="shared" si="1"/>
        <v>0</v>
      </c>
      <c r="G50" s="87">
        <f t="shared" si="2"/>
        <v>0</v>
      </c>
      <c r="H50" s="87">
        <f t="shared" si="3"/>
        <v>0</v>
      </c>
      <c r="I50" s="87">
        <f t="shared" si="4"/>
        <v>0</v>
      </c>
      <c r="J50" s="87">
        <f t="shared" si="5"/>
        <v>0</v>
      </c>
      <c r="K50" s="87">
        <f t="shared" si="6"/>
        <v>0</v>
      </c>
    </row>
    <row r="51" spans="1:11" ht="12.75">
      <c r="A51" s="54"/>
      <c r="B51" s="54"/>
      <c r="C51" s="54"/>
      <c r="D51" s="54"/>
      <c r="E51" s="74"/>
      <c r="F51" s="74"/>
      <c r="G51" s="74"/>
      <c r="H51" s="74"/>
      <c r="I51" s="74"/>
      <c r="J51" s="74"/>
      <c r="K51" s="74"/>
    </row>
    <row r="52" spans="1:11" ht="13.5" thickBot="1">
      <c r="A52" s="70" t="s">
        <v>40</v>
      </c>
      <c r="B52" s="70"/>
      <c r="C52" s="54"/>
      <c r="D52" s="54"/>
      <c r="E52" s="129">
        <f>SUM(E8:E50)</f>
        <v>0</v>
      </c>
      <c r="F52" s="129">
        <f>SUM(F8:F50)</f>
        <v>0</v>
      </c>
      <c r="G52" s="129">
        <f>SUM(G8:G50)</f>
        <v>0</v>
      </c>
      <c r="H52" s="129">
        <f>+E52+F52+G52</f>
        <v>0</v>
      </c>
      <c r="I52" s="129">
        <f>SUM(I8:I50)</f>
        <v>0</v>
      </c>
      <c r="J52" s="129">
        <f>SUM(J8:J50)</f>
        <v>0</v>
      </c>
      <c r="K52" s="129">
        <f>+H52+I52+J52</f>
        <v>0</v>
      </c>
    </row>
    <row r="53" spans="5:11" ht="13.5" thickTop="1">
      <c r="E53" s="64"/>
      <c r="F53" s="64"/>
      <c r="G53" s="64"/>
      <c r="H53" s="64"/>
      <c r="I53" s="64"/>
      <c r="J53" s="64"/>
      <c r="K53" s="64"/>
    </row>
    <row r="54" spans="5:11" ht="12.75">
      <c r="E54" s="64"/>
      <c r="F54" s="64"/>
      <c r="G54" s="64"/>
      <c r="H54" s="64"/>
      <c r="I54" s="64"/>
      <c r="J54" s="64"/>
      <c r="K54" s="64"/>
    </row>
    <row r="55" spans="5:11" ht="12.75">
      <c r="E55" s="64"/>
      <c r="F55" s="64"/>
      <c r="G55" s="64"/>
      <c r="H55" s="64"/>
      <c r="I55" s="64"/>
      <c r="J55" s="64"/>
      <c r="K55" s="64"/>
    </row>
    <row r="56" spans="5:11" ht="12.75">
      <c r="E56" s="64"/>
      <c r="F56" s="64"/>
      <c r="G56" s="64"/>
      <c r="H56" s="64"/>
      <c r="I56" s="64"/>
      <c r="J56" s="64"/>
      <c r="K56" s="64"/>
    </row>
    <row r="57" spans="5:11" ht="12.75">
      <c r="E57" s="64"/>
      <c r="F57" s="64"/>
      <c r="G57" s="64"/>
      <c r="H57" s="64"/>
      <c r="I57" s="64"/>
      <c r="J57" s="64"/>
      <c r="K57" s="64"/>
    </row>
    <row r="58" spans="5:11" ht="12.75">
      <c r="E58" s="64"/>
      <c r="F58" s="64"/>
      <c r="G58" s="64"/>
      <c r="H58" s="64"/>
      <c r="I58" s="64"/>
      <c r="J58" s="64"/>
      <c r="K58" s="64"/>
    </row>
    <row r="59" spans="5:11" ht="12.75">
      <c r="E59" s="64"/>
      <c r="F59" s="64"/>
      <c r="G59" s="64"/>
      <c r="H59" s="64"/>
      <c r="I59" s="64"/>
      <c r="J59" s="64"/>
      <c r="K59" s="64"/>
    </row>
    <row r="60" spans="5:11" ht="12.75">
      <c r="E60" s="64"/>
      <c r="F60" s="64"/>
      <c r="G60" s="64"/>
      <c r="H60" s="64"/>
      <c r="I60" s="64"/>
      <c r="J60" s="64"/>
      <c r="K60" s="64"/>
    </row>
    <row r="61" spans="5:11" ht="12.75">
      <c r="E61" s="64"/>
      <c r="F61" s="64"/>
      <c r="G61" s="64"/>
      <c r="H61" s="64"/>
      <c r="I61" s="64"/>
      <c r="J61" s="64"/>
      <c r="K61" s="64"/>
    </row>
    <row r="62" spans="5:11" ht="12.75">
      <c r="E62" s="64"/>
      <c r="F62" s="64"/>
      <c r="G62" s="64"/>
      <c r="H62" s="64"/>
      <c r="I62" s="64"/>
      <c r="J62" s="64"/>
      <c r="K62" s="64"/>
    </row>
    <row r="63" spans="5:11" ht="12.75">
      <c r="E63" s="64"/>
      <c r="F63" s="64"/>
      <c r="G63" s="64"/>
      <c r="H63" s="64"/>
      <c r="I63" s="64"/>
      <c r="J63" s="64"/>
      <c r="K63" s="64"/>
    </row>
    <row r="64" spans="5:11" ht="12.75">
      <c r="E64" s="64"/>
      <c r="F64" s="64"/>
      <c r="G64" s="64"/>
      <c r="H64" s="64"/>
      <c r="I64" s="64"/>
      <c r="J64" s="64"/>
      <c r="K64" s="64"/>
    </row>
    <row r="65" spans="5:11" ht="12.75">
      <c r="E65" s="64"/>
      <c r="F65" s="64"/>
      <c r="G65" s="64"/>
      <c r="H65" s="64"/>
      <c r="I65" s="64"/>
      <c r="J65" s="64"/>
      <c r="K65" s="64"/>
    </row>
    <row r="66" spans="5:11" ht="12.75">
      <c r="E66" s="64"/>
      <c r="F66" s="64"/>
      <c r="G66" s="64"/>
      <c r="H66" s="64"/>
      <c r="I66" s="64"/>
      <c r="J66" s="64"/>
      <c r="K66" s="64"/>
    </row>
    <row r="67" spans="5:11" ht="12.75">
      <c r="E67" s="64"/>
      <c r="F67" s="64"/>
      <c r="G67" s="64"/>
      <c r="H67" s="64"/>
      <c r="I67" s="64"/>
      <c r="J67" s="64"/>
      <c r="K67" s="64"/>
    </row>
    <row r="68" spans="5:11" ht="12.75">
      <c r="E68" s="64"/>
      <c r="F68" s="64"/>
      <c r="G68" s="64"/>
      <c r="H68" s="64"/>
      <c r="I68" s="64"/>
      <c r="J68" s="64"/>
      <c r="K68" s="64"/>
    </row>
    <row r="69" spans="5:11" ht="12.75">
      <c r="E69" s="64"/>
      <c r="F69" s="64"/>
      <c r="G69" s="64"/>
      <c r="H69" s="64"/>
      <c r="I69" s="64"/>
      <c r="J69" s="64"/>
      <c r="K69" s="64"/>
    </row>
    <row r="70" spans="5:11" ht="12.75">
      <c r="E70" s="64"/>
      <c r="F70" s="64"/>
      <c r="G70" s="64"/>
      <c r="H70" s="64"/>
      <c r="I70" s="64"/>
      <c r="J70" s="64"/>
      <c r="K70" s="64"/>
    </row>
    <row r="71" spans="5:11" ht="12.75">
      <c r="E71" s="64"/>
      <c r="F71" s="64"/>
      <c r="G71" s="64"/>
      <c r="H71" s="64"/>
      <c r="I71" s="64"/>
      <c r="J71" s="64"/>
      <c r="K71" s="64"/>
    </row>
    <row r="72" spans="5:11" ht="12.75">
      <c r="E72" s="64"/>
      <c r="F72" s="64"/>
      <c r="G72" s="64"/>
      <c r="H72" s="64"/>
      <c r="I72" s="64"/>
      <c r="J72" s="64"/>
      <c r="K72" s="64"/>
    </row>
    <row r="73" spans="5:11" ht="12.75">
      <c r="E73" s="64"/>
      <c r="F73" s="64"/>
      <c r="G73" s="64"/>
      <c r="H73" s="64"/>
      <c r="I73" s="64"/>
      <c r="J73" s="64"/>
      <c r="K73" s="64"/>
    </row>
    <row r="74" spans="5:11" ht="12.75">
      <c r="E74" s="64"/>
      <c r="F74" s="64"/>
      <c r="G74" s="64"/>
      <c r="H74" s="64"/>
      <c r="I74" s="64"/>
      <c r="J74" s="64"/>
      <c r="K74" s="64"/>
    </row>
    <row r="75" spans="5:11" ht="12.75">
      <c r="E75" s="64"/>
      <c r="F75" s="64"/>
      <c r="G75" s="64"/>
      <c r="H75" s="64"/>
      <c r="I75" s="64"/>
      <c r="J75" s="64"/>
      <c r="K75" s="64"/>
    </row>
    <row r="76" spans="5:11" ht="12.75">
      <c r="E76" s="64"/>
      <c r="F76" s="64"/>
      <c r="G76" s="64"/>
      <c r="H76" s="64"/>
      <c r="I76" s="64"/>
      <c r="J76" s="64"/>
      <c r="K76" s="64"/>
    </row>
    <row r="77" spans="5:11" ht="12.75">
      <c r="E77" s="64"/>
      <c r="F77" s="64"/>
      <c r="G77" s="64"/>
      <c r="H77" s="64"/>
      <c r="I77" s="64"/>
      <c r="J77" s="64"/>
      <c r="K77" s="64"/>
    </row>
    <row r="78" spans="5:11" ht="12.75">
      <c r="E78" s="64"/>
      <c r="F78" s="64"/>
      <c r="G78" s="64"/>
      <c r="H78" s="64"/>
      <c r="I78" s="64"/>
      <c r="J78" s="64"/>
      <c r="K78" s="64"/>
    </row>
    <row r="79" spans="5:11" ht="12.75">
      <c r="E79" s="64"/>
      <c r="F79" s="64"/>
      <c r="G79" s="64"/>
      <c r="H79" s="64"/>
      <c r="I79" s="64"/>
      <c r="J79" s="64"/>
      <c r="K79" s="64"/>
    </row>
    <row r="80" spans="5:11" ht="12.75">
      <c r="E80" s="64"/>
      <c r="F80" s="64"/>
      <c r="G80" s="64"/>
      <c r="H80" s="64"/>
      <c r="I80" s="64"/>
      <c r="J80" s="64"/>
      <c r="K80" s="64"/>
    </row>
    <row r="81" spans="5:11" ht="12.75">
      <c r="E81" s="64"/>
      <c r="F81" s="64"/>
      <c r="G81" s="64"/>
      <c r="H81" s="64"/>
      <c r="I81" s="64"/>
      <c r="J81" s="64"/>
      <c r="K81" s="64"/>
    </row>
    <row r="82" spans="5:11" ht="12.75">
      <c r="E82" s="64"/>
      <c r="F82" s="64"/>
      <c r="G82" s="64"/>
      <c r="H82" s="64"/>
      <c r="I82" s="64"/>
      <c r="J82" s="64"/>
      <c r="K82" s="64"/>
    </row>
    <row r="83" spans="5:11" ht="12.75">
      <c r="E83" s="64"/>
      <c r="F83" s="64"/>
      <c r="G83" s="64"/>
      <c r="H83" s="64"/>
      <c r="I83" s="64"/>
      <c r="J83" s="64"/>
      <c r="K83" s="64"/>
    </row>
    <row r="84" spans="5:11" ht="12.75">
      <c r="E84" s="64"/>
      <c r="F84" s="64"/>
      <c r="G84" s="64"/>
      <c r="H84" s="64"/>
      <c r="I84" s="64"/>
      <c r="J84" s="64"/>
      <c r="K84" s="64"/>
    </row>
    <row r="85" spans="5:11" ht="12.75">
      <c r="E85" s="64"/>
      <c r="F85" s="64"/>
      <c r="G85" s="64"/>
      <c r="H85" s="64"/>
      <c r="I85" s="64"/>
      <c r="J85" s="64"/>
      <c r="K85" s="64"/>
    </row>
    <row r="86" spans="5:11" ht="12.75">
      <c r="E86" s="64"/>
      <c r="F86" s="64"/>
      <c r="G86" s="64"/>
      <c r="H86" s="64"/>
      <c r="I86" s="64"/>
      <c r="J86" s="64"/>
      <c r="K86" s="64"/>
    </row>
    <row r="87" spans="5:11" ht="12.75">
      <c r="E87" s="64"/>
      <c r="F87" s="64"/>
      <c r="G87" s="64"/>
      <c r="H87" s="64"/>
      <c r="I87" s="64"/>
      <c r="J87" s="64"/>
      <c r="K87" s="64"/>
    </row>
    <row r="88" spans="5:11" ht="12.75">
      <c r="E88" s="64"/>
      <c r="F88" s="64"/>
      <c r="G88" s="64"/>
      <c r="H88" s="64"/>
      <c r="I88" s="64"/>
      <c r="J88" s="64"/>
      <c r="K88" s="64"/>
    </row>
    <row r="89" spans="5:11" ht="12.75">
      <c r="E89" s="64"/>
      <c r="F89" s="64"/>
      <c r="G89" s="64"/>
      <c r="H89" s="64"/>
      <c r="I89" s="64"/>
      <c r="J89" s="64"/>
      <c r="K89" s="64"/>
    </row>
  </sheetData>
  <printOptions horizontalCentered="1"/>
  <pageMargins left="0.25" right="0.25" top="0.5" bottom="0.5" header="0.5" footer="0.5"/>
  <pageSetup fitToHeight="1" fitToWidth="1" horizontalDpi="600" verticalDpi="600" orientation="landscape" paperSize="5" scale="81" r:id="rId1"/>
</worksheet>
</file>

<file path=xl/worksheets/sheet13.xml><?xml version="1.0" encoding="utf-8"?>
<worksheet xmlns="http://schemas.openxmlformats.org/spreadsheetml/2006/main" xmlns:r="http://schemas.openxmlformats.org/officeDocument/2006/relationships">
  <sheetPr>
    <pageSetUpPr fitToPage="1"/>
  </sheetPr>
  <dimension ref="A1:AH160"/>
  <sheetViews>
    <sheetView zoomScale="75" zoomScaleNormal="75" workbookViewId="0" topLeftCell="A1">
      <selection activeCell="A1" sqref="A1"/>
    </sheetView>
  </sheetViews>
  <sheetFormatPr defaultColWidth="9.140625" defaultRowHeight="12.75"/>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ustomWidth="1"/>
    <col min="32" max="16384" width="9.140625" style="53" customWidth="1"/>
  </cols>
  <sheetData>
    <row r="1" spans="1:31" s="81" customFormat="1" ht="18.75" customHeight="1">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c r="A2" s="69" t="s">
        <v>68</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c r="A3" s="69" t="s">
        <v>90</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27" ht="12.75">
      <c r="A5" s="105"/>
      <c r="B5" s="106" t="s">
        <v>45</v>
      </c>
      <c r="C5" s="107" t="s">
        <v>36</v>
      </c>
      <c r="D5" s="107" t="s">
        <v>38</v>
      </c>
      <c r="E5" s="107"/>
      <c r="F5" s="107" t="s">
        <v>51</v>
      </c>
      <c r="G5" s="107" t="s">
        <v>89</v>
      </c>
      <c r="H5" s="108" t="s">
        <v>47</v>
      </c>
      <c r="I5" s="104">
        <v>40178</v>
      </c>
      <c r="J5" s="100"/>
      <c r="K5" s="100"/>
      <c r="L5" s="102"/>
      <c r="M5" s="103">
        <v>40543</v>
      </c>
      <c r="N5" s="100"/>
      <c r="O5" s="101"/>
      <c r="P5" s="100"/>
      <c r="Q5" s="101"/>
      <c r="R5" s="100"/>
      <c r="S5" s="102"/>
      <c r="T5" s="103">
        <v>40908</v>
      </c>
      <c r="U5" s="100"/>
      <c r="V5" s="101"/>
      <c r="W5" s="100"/>
      <c r="X5" s="101"/>
      <c r="Y5" s="100"/>
      <c r="Z5" s="118"/>
      <c r="AA5" s="146"/>
    </row>
    <row r="6" spans="1:27" ht="12" customHeight="1" thickBot="1">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27" ht="15" customHeight="1">
      <c r="A7" s="109"/>
      <c r="B7" s="54"/>
      <c r="H7" s="88"/>
      <c r="I7" s="54"/>
      <c r="J7" s="54"/>
      <c r="K7" s="54"/>
      <c r="L7" s="91"/>
      <c r="M7" s="54"/>
      <c r="N7" s="54"/>
      <c r="O7" s="54"/>
      <c r="P7" s="54"/>
      <c r="Q7" s="54"/>
      <c r="R7" s="54"/>
      <c r="S7" s="91"/>
      <c r="T7" s="54"/>
      <c r="U7" s="54"/>
      <c r="V7" s="54"/>
      <c r="W7" s="54"/>
      <c r="X7" s="54"/>
      <c r="Y7" s="54"/>
      <c r="Z7" s="120"/>
      <c r="AA7" s="147"/>
    </row>
    <row r="8" spans="1:27" ht="15" customHeight="1">
      <c r="A8" s="110" t="s">
        <v>269</v>
      </c>
      <c r="B8" s="93">
        <v>36708</v>
      </c>
      <c r="C8" s="130"/>
      <c r="D8" s="67">
        <v>20</v>
      </c>
      <c r="E8" s="132">
        <v>20000</v>
      </c>
      <c r="F8" s="76">
        <v>0</v>
      </c>
      <c r="G8" s="74">
        <f>+E8-F8</f>
        <v>20000</v>
      </c>
      <c r="H8" s="96">
        <f>+(E8-F8)/(D8*12)</f>
        <v>83.33333333333333</v>
      </c>
      <c r="I8" s="74">
        <f>IF(B8&lt;$I$5,E8,0)</f>
        <v>20000</v>
      </c>
      <c r="J8" s="71">
        <f>IF(B8&gt;$I$5,0,IF(($I$5-B8)/30.4375&gt;(D8*12),(D8*12),($I$5-B8)/30.4375))</f>
        <v>114.00410677618069</v>
      </c>
      <c r="K8" s="74">
        <f>IF(H8*J8&gt;I8,-I8,-H8*J8)</f>
        <v>-9500.34223134839</v>
      </c>
      <c r="L8" s="96">
        <f>+I8+K8</f>
        <v>10499.65776865161</v>
      </c>
      <c r="M8" s="74">
        <f>IF(AND($I$5&lt;B8,B8&lt;$M$5+1),E8,0)</f>
        <v>0</v>
      </c>
      <c r="N8" s="74">
        <f>IF(AND($I$5&lt;C8,C8&lt;$M$5+1),-E8,0)</f>
        <v>0</v>
      </c>
      <c r="O8" s="74">
        <f>+I8+M8+N8</f>
        <v>20000</v>
      </c>
      <c r="P8" s="67">
        <v>12</v>
      </c>
      <c r="Q8" s="74">
        <f>-H8*P8</f>
        <v>-1000</v>
      </c>
      <c r="R8" s="74">
        <f>IF(O8=0,0,K8+Q8)</f>
        <v>-10500.34223134839</v>
      </c>
      <c r="S8" s="96">
        <f>+O8+R8</f>
        <v>9499.65776865161</v>
      </c>
      <c r="T8" s="74">
        <f>IF(AND($M$5&lt;B8,J8&lt;$T$5+1),E8,0)</f>
        <v>0</v>
      </c>
      <c r="U8" s="74">
        <f>IF(AND($M$5&lt;C8,C8&lt;$T$5+1),-E8,0)</f>
        <v>0</v>
      </c>
      <c r="V8" s="74">
        <f>+O8+T8+U8</f>
        <v>20000</v>
      </c>
      <c r="W8" s="67">
        <v>12</v>
      </c>
      <c r="X8" s="74">
        <f>-H8*W8</f>
        <v>-1000</v>
      </c>
      <c r="Y8" s="74">
        <f>IF(V8=0,0,R8+X8)</f>
        <v>-11500.34223134839</v>
      </c>
      <c r="Z8" s="121">
        <f>+V8+Y8</f>
        <v>8499.65776865161</v>
      </c>
      <c r="AA8" s="148" t="str">
        <f>IF(J8+P8+W8&lt;((D8*12)+1),"OK","ERROR")</f>
        <v>OK</v>
      </c>
    </row>
    <row r="9" spans="1:27" ht="15" customHeight="1">
      <c r="A9" s="110" t="s">
        <v>270</v>
      </c>
      <c r="B9" s="93">
        <v>36708</v>
      </c>
      <c r="C9" s="130"/>
      <c r="D9" s="67">
        <v>20</v>
      </c>
      <c r="E9" s="132">
        <v>48000</v>
      </c>
      <c r="F9" s="76">
        <v>0</v>
      </c>
      <c r="G9" s="74">
        <f aca="true" t="shared" si="0" ref="G9:G50">+E9-F9</f>
        <v>48000</v>
      </c>
      <c r="H9" s="96">
        <f aca="true" t="shared" si="1" ref="H9:H50">+(E9-F9)/(D9*12)</f>
        <v>200</v>
      </c>
      <c r="I9" s="74">
        <f aca="true" t="shared" si="2" ref="I9:I50">IF(B9&lt;$I$5,E9,0)</f>
        <v>48000</v>
      </c>
      <c r="J9" s="71">
        <f aca="true" t="shared" si="3" ref="J9:J50">IF(B9&gt;$I$5,0,IF(($I$5-B9)/30.4375&gt;(D9*12),(D9*12),($I$5-B9)/30.4375))</f>
        <v>114.00410677618069</v>
      </c>
      <c r="K9" s="191">
        <f>IF(H9*J9&gt;I9,-I9,-H9*J9)-5.4</f>
        <v>-22806.22135523614</v>
      </c>
      <c r="L9" s="96">
        <f aca="true" t="shared" si="4" ref="L9:L50">+I9+K9</f>
        <v>25193.77864476386</v>
      </c>
      <c r="M9" s="74">
        <f aca="true" t="shared" si="5" ref="M9:M50">IF(AND($I$5&lt;B9,B9&lt;$M$5+1),E9,0)</f>
        <v>0</v>
      </c>
      <c r="N9" s="74">
        <f aca="true" t="shared" si="6" ref="N9:N50">IF(AND($I$5&lt;C9,C9&lt;$M$5+1),-E9,0)</f>
        <v>0</v>
      </c>
      <c r="O9" s="74">
        <f aca="true" t="shared" si="7" ref="O9:O50">+I9+M9+N9</f>
        <v>48000</v>
      </c>
      <c r="P9" s="67">
        <v>12</v>
      </c>
      <c r="Q9" s="74">
        <f aca="true" t="shared" si="8" ref="Q9:Q50">-H9*P9</f>
        <v>-2400</v>
      </c>
      <c r="R9" s="74">
        <f aca="true" t="shared" si="9" ref="R9:R50">IF(O9=0,0,K9+Q9)</f>
        <v>-25206.22135523614</v>
      </c>
      <c r="S9" s="96">
        <f aca="true" t="shared" si="10" ref="S9:S50">+O9+R9</f>
        <v>22793.77864476386</v>
      </c>
      <c r="T9" s="74">
        <f aca="true" t="shared" si="11" ref="T9:T50">IF(AND($M$5&lt;B9,J9&lt;$T$5+1),E9,0)</f>
        <v>0</v>
      </c>
      <c r="U9" s="74">
        <f aca="true" t="shared" si="12" ref="U9:U50">IF(AND($M$5&lt;C9,C9&lt;$T$5+1),-E9,0)</f>
        <v>0</v>
      </c>
      <c r="V9" s="74">
        <f aca="true" t="shared" si="13" ref="V9:V50">+O9+T9+U9</f>
        <v>48000</v>
      </c>
      <c r="W9" s="67">
        <v>12</v>
      </c>
      <c r="X9" s="74">
        <f aca="true" t="shared" si="14" ref="X9:X50">-H9*W9</f>
        <v>-2400</v>
      </c>
      <c r="Y9" s="74">
        <f aca="true" t="shared" si="15" ref="Y9:Y50">IF(V9=0,0,R9+X9)</f>
        <v>-27606.22135523614</v>
      </c>
      <c r="Z9" s="121">
        <f aca="true" t="shared" si="16" ref="Z9:Z50">+V9+Y9</f>
        <v>20393.77864476386</v>
      </c>
      <c r="AA9" s="148" t="str">
        <f aca="true" t="shared" si="17" ref="AA9:AA50">IF(J9+P9+W9&lt;((D9*12)+1),"OK","ERROR")</f>
        <v>OK</v>
      </c>
    </row>
    <row r="10" spans="1:27" ht="15" customHeight="1">
      <c r="A10" s="110" t="s">
        <v>271</v>
      </c>
      <c r="B10" s="93">
        <v>36708</v>
      </c>
      <c r="C10" s="130"/>
      <c r="D10" s="67">
        <v>20</v>
      </c>
      <c r="E10" s="132">
        <v>2800</v>
      </c>
      <c r="F10" s="76">
        <v>0</v>
      </c>
      <c r="G10" s="74">
        <f t="shared" si="0"/>
        <v>2800</v>
      </c>
      <c r="H10" s="96">
        <f t="shared" si="1"/>
        <v>11.666666666666666</v>
      </c>
      <c r="I10" s="74">
        <f t="shared" si="2"/>
        <v>2800</v>
      </c>
      <c r="J10" s="71">
        <f t="shared" si="3"/>
        <v>114.00410677618069</v>
      </c>
      <c r="K10" s="74">
        <f aca="true" t="shared" si="18" ref="K10:K50">IF(H10*J10&gt;I10,-I10,-H10*J10)</f>
        <v>-1330.0479123887746</v>
      </c>
      <c r="L10" s="96">
        <f t="shared" si="4"/>
        <v>1469.9520876112254</v>
      </c>
      <c r="M10" s="74">
        <f t="shared" si="5"/>
        <v>0</v>
      </c>
      <c r="N10" s="74">
        <f t="shared" si="6"/>
        <v>0</v>
      </c>
      <c r="O10" s="74">
        <f t="shared" si="7"/>
        <v>2800</v>
      </c>
      <c r="P10" s="67">
        <v>12</v>
      </c>
      <c r="Q10" s="74">
        <f t="shared" si="8"/>
        <v>-140</v>
      </c>
      <c r="R10" s="74">
        <f t="shared" si="9"/>
        <v>-1470.0479123887746</v>
      </c>
      <c r="S10" s="96">
        <f t="shared" si="10"/>
        <v>1329.9520876112254</v>
      </c>
      <c r="T10" s="74">
        <f t="shared" si="11"/>
        <v>0</v>
      </c>
      <c r="U10" s="74">
        <f t="shared" si="12"/>
        <v>0</v>
      </c>
      <c r="V10" s="74">
        <f t="shared" si="13"/>
        <v>2800</v>
      </c>
      <c r="W10" s="67">
        <v>12</v>
      </c>
      <c r="X10" s="74">
        <f t="shared" si="14"/>
        <v>-140</v>
      </c>
      <c r="Y10" s="74">
        <f t="shared" si="15"/>
        <v>-1610.0479123887746</v>
      </c>
      <c r="Z10" s="121">
        <f t="shared" si="16"/>
        <v>1189.9520876112254</v>
      </c>
      <c r="AA10" s="148" t="str">
        <f t="shared" si="17"/>
        <v>OK</v>
      </c>
    </row>
    <row r="11" spans="1:31" s="61" customFormat="1" ht="13.5" customHeight="1">
      <c r="A11" s="110" t="s">
        <v>272</v>
      </c>
      <c r="B11" s="93">
        <v>36708</v>
      </c>
      <c r="C11" s="130" t="s">
        <v>56</v>
      </c>
      <c r="D11" s="67">
        <v>20</v>
      </c>
      <c r="E11" s="132">
        <v>8100</v>
      </c>
      <c r="F11" s="76">
        <v>0</v>
      </c>
      <c r="G11" s="74">
        <f t="shared" si="0"/>
        <v>8100</v>
      </c>
      <c r="H11" s="96">
        <f t="shared" si="1"/>
        <v>33.75</v>
      </c>
      <c r="I11" s="74">
        <f t="shared" si="2"/>
        <v>8100</v>
      </c>
      <c r="J11" s="71">
        <f t="shared" si="3"/>
        <v>114.00410677618069</v>
      </c>
      <c r="K11" s="74">
        <f t="shared" si="18"/>
        <v>-3847.6386036960985</v>
      </c>
      <c r="L11" s="96">
        <f t="shared" si="4"/>
        <v>4252.3613963039015</v>
      </c>
      <c r="M11" s="74">
        <f t="shared" si="5"/>
        <v>0</v>
      </c>
      <c r="N11" s="74">
        <f t="shared" si="6"/>
        <v>0</v>
      </c>
      <c r="O11" s="74">
        <f t="shared" si="7"/>
        <v>8100</v>
      </c>
      <c r="P11" s="67">
        <v>12</v>
      </c>
      <c r="Q11" s="74">
        <f t="shared" si="8"/>
        <v>-405</v>
      </c>
      <c r="R11" s="74">
        <f t="shared" si="9"/>
        <v>-4252.6386036960985</v>
      </c>
      <c r="S11" s="96">
        <f t="shared" si="10"/>
        <v>3847.3613963039015</v>
      </c>
      <c r="T11" s="74">
        <f t="shared" si="11"/>
        <v>0</v>
      </c>
      <c r="U11" s="74">
        <f t="shared" si="12"/>
        <v>0</v>
      </c>
      <c r="V11" s="74">
        <f t="shared" si="13"/>
        <v>8100</v>
      </c>
      <c r="W11" s="67">
        <v>12</v>
      </c>
      <c r="X11" s="74">
        <f t="shared" si="14"/>
        <v>-405</v>
      </c>
      <c r="Y11" s="74">
        <f t="shared" si="15"/>
        <v>-4657.6386036960985</v>
      </c>
      <c r="Z11" s="121">
        <f t="shared" si="16"/>
        <v>3442.3613963039015</v>
      </c>
      <c r="AA11" s="148" t="str">
        <f t="shared" si="17"/>
        <v>OK</v>
      </c>
      <c r="AB11" s="55"/>
      <c r="AC11" s="55"/>
      <c r="AD11" s="55"/>
      <c r="AE11" s="55"/>
    </row>
    <row r="12" spans="1:31" s="61" customFormat="1" ht="13.5" customHeight="1">
      <c r="A12" s="110"/>
      <c r="B12" s="150" t="s">
        <v>56</v>
      </c>
      <c r="C12" s="130"/>
      <c r="D12" s="67">
        <v>20</v>
      </c>
      <c r="E12" s="132"/>
      <c r="F12" s="76">
        <v>0</v>
      </c>
      <c r="G12" s="74">
        <f t="shared" si="0"/>
        <v>0</v>
      </c>
      <c r="H12" s="96">
        <f t="shared" si="1"/>
        <v>0</v>
      </c>
      <c r="I12" s="74">
        <f t="shared" si="2"/>
        <v>0</v>
      </c>
      <c r="J12" s="71">
        <f t="shared" si="3"/>
        <v>0</v>
      </c>
      <c r="K12" s="74">
        <f t="shared" si="18"/>
        <v>0</v>
      </c>
      <c r="L12" s="96">
        <f t="shared" si="4"/>
        <v>0</v>
      </c>
      <c r="M12" s="74">
        <f t="shared" si="5"/>
        <v>0</v>
      </c>
      <c r="N12" s="74">
        <f t="shared" si="6"/>
        <v>0</v>
      </c>
      <c r="O12" s="74">
        <f t="shared" si="7"/>
        <v>0</v>
      </c>
      <c r="P12" s="67"/>
      <c r="Q12" s="74">
        <f t="shared" si="8"/>
        <v>0</v>
      </c>
      <c r="R12" s="74">
        <f t="shared" si="9"/>
        <v>0</v>
      </c>
      <c r="S12" s="96">
        <f t="shared" si="10"/>
        <v>0</v>
      </c>
      <c r="T12" s="74">
        <f t="shared" si="11"/>
        <v>0</v>
      </c>
      <c r="U12" s="74">
        <f t="shared" si="12"/>
        <v>0</v>
      </c>
      <c r="V12" s="74">
        <f t="shared" si="13"/>
        <v>0</v>
      </c>
      <c r="W12" s="67"/>
      <c r="X12" s="74">
        <f t="shared" si="14"/>
        <v>0</v>
      </c>
      <c r="Y12" s="74">
        <f t="shared" si="15"/>
        <v>0</v>
      </c>
      <c r="Z12" s="121">
        <f t="shared" si="16"/>
        <v>0</v>
      </c>
      <c r="AA12" s="148" t="str">
        <f t="shared" si="17"/>
        <v>OK</v>
      </c>
      <c r="AB12" s="55"/>
      <c r="AC12" s="59"/>
      <c r="AD12" s="55"/>
      <c r="AE12" s="59"/>
    </row>
    <row r="13" spans="1:34" ht="12.75" customHeight="1">
      <c r="A13" s="111"/>
      <c r="B13" s="150" t="s">
        <v>56</v>
      </c>
      <c r="C13" s="94"/>
      <c r="D13" s="67">
        <v>20</v>
      </c>
      <c r="E13" s="132"/>
      <c r="F13" s="76">
        <v>0</v>
      </c>
      <c r="G13" s="74">
        <f t="shared" si="0"/>
        <v>0</v>
      </c>
      <c r="H13" s="96">
        <f t="shared" si="1"/>
        <v>0</v>
      </c>
      <c r="I13" s="74">
        <f t="shared" si="2"/>
        <v>0</v>
      </c>
      <c r="J13" s="71">
        <f t="shared" si="3"/>
        <v>0</v>
      </c>
      <c r="K13" s="74">
        <f t="shared" si="18"/>
        <v>0</v>
      </c>
      <c r="L13" s="96">
        <f t="shared" si="4"/>
        <v>0</v>
      </c>
      <c r="M13" s="74">
        <f t="shared" si="5"/>
        <v>0</v>
      </c>
      <c r="N13" s="74">
        <f t="shared" si="6"/>
        <v>0</v>
      </c>
      <c r="O13" s="74">
        <f t="shared" si="7"/>
        <v>0</v>
      </c>
      <c r="P13" s="67"/>
      <c r="Q13" s="74">
        <f t="shared" si="8"/>
        <v>0</v>
      </c>
      <c r="R13" s="74">
        <f t="shared" si="9"/>
        <v>0</v>
      </c>
      <c r="S13" s="96">
        <f t="shared" si="10"/>
        <v>0</v>
      </c>
      <c r="T13" s="74">
        <f t="shared" si="11"/>
        <v>0</v>
      </c>
      <c r="U13" s="74">
        <f t="shared" si="12"/>
        <v>0</v>
      </c>
      <c r="V13" s="74">
        <f t="shared" si="13"/>
        <v>0</v>
      </c>
      <c r="W13" s="67"/>
      <c r="X13" s="74">
        <f t="shared" si="14"/>
        <v>0</v>
      </c>
      <c r="Y13" s="74">
        <f t="shared" si="15"/>
        <v>0</v>
      </c>
      <c r="Z13" s="121">
        <f t="shared" si="16"/>
        <v>0</v>
      </c>
      <c r="AA13" s="148" t="str">
        <f t="shared" si="17"/>
        <v>OK</v>
      </c>
      <c r="AF13" s="5"/>
      <c r="AG13" s="5"/>
      <c r="AH13" s="5"/>
    </row>
    <row r="14" spans="1:34" ht="12.75" customHeight="1">
      <c r="A14" s="111"/>
      <c r="B14" s="130" t="s">
        <v>56</v>
      </c>
      <c r="C14" s="94"/>
      <c r="D14" s="67">
        <v>20</v>
      </c>
      <c r="E14" s="132"/>
      <c r="F14" s="76">
        <v>0</v>
      </c>
      <c r="G14" s="74">
        <f t="shared" si="0"/>
        <v>0</v>
      </c>
      <c r="H14" s="96">
        <f t="shared" si="1"/>
        <v>0</v>
      </c>
      <c r="I14" s="74">
        <f t="shared" si="2"/>
        <v>0</v>
      </c>
      <c r="J14" s="71">
        <f t="shared" si="3"/>
        <v>0</v>
      </c>
      <c r="K14" s="74">
        <f t="shared" si="18"/>
        <v>0</v>
      </c>
      <c r="L14" s="96">
        <f t="shared" si="4"/>
        <v>0</v>
      </c>
      <c r="M14" s="74">
        <f t="shared" si="5"/>
        <v>0</v>
      </c>
      <c r="N14" s="74">
        <f t="shared" si="6"/>
        <v>0</v>
      </c>
      <c r="O14" s="74">
        <f t="shared" si="7"/>
        <v>0</v>
      </c>
      <c r="P14" s="67"/>
      <c r="Q14" s="74">
        <f t="shared" si="8"/>
        <v>0</v>
      </c>
      <c r="R14" s="74">
        <f t="shared" si="9"/>
        <v>0</v>
      </c>
      <c r="S14" s="96">
        <f t="shared" si="10"/>
        <v>0</v>
      </c>
      <c r="T14" s="74">
        <f t="shared" si="11"/>
        <v>0</v>
      </c>
      <c r="U14" s="74">
        <f t="shared" si="12"/>
        <v>0</v>
      </c>
      <c r="V14" s="74">
        <f t="shared" si="13"/>
        <v>0</v>
      </c>
      <c r="W14" s="67"/>
      <c r="X14" s="74">
        <f t="shared" si="14"/>
        <v>0</v>
      </c>
      <c r="Y14" s="74">
        <f t="shared" si="15"/>
        <v>0</v>
      </c>
      <c r="Z14" s="121">
        <f t="shared" si="16"/>
        <v>0</v>
      </c>
      <c r="AA14" s="148" t="str">
        <f t="shared" si="17"/>
        <v>OK</v>
      </c>
      <c r="AF14" s="5"/>
      <c r="AG14" s="5"/>
      <c r="AH14" s="5"/>
    </row>
    <row r="15" spans="1:34" ht="13.5" customHeight="1">
      <c r="A15" s="111"/>
      <c r="B15" s="130" t="s">
        <v>56</v>
      </c>
      <c r="C15" s="94"/>
      <c r="D15" s="67">
        <v>20</v>
      </c>
      <c r="E15" s="132"/>
      <c r="F15" s="76">
        <v>0</v>
      </c>
      <c r="G15" s="74">
        <f t="shared" si="0"/>
        <v>0</v>
      </c>
      <c r="H15" s="96">
        <f t="shared" si="1"/>
        <v>0</v>
      </c>
      <c r="I15" s="74">
        <f t="shared" si="2"/>
        <v>0</v>
      </c>
      <c r="J15" s="71">
        <f t="shared" si="3"/>
        <v>0</v>
      </c>
      <c r="K15" s="74">
        <f t="shared" si="18"/>
        <v>0</v>
      </c>
      <c r="L15" s="96">
        <f t="shared" si="4"/>
        <v>0</v>
      </c>
      <c r="M15" s="74">
        <f t="shared" si="5"/>
        <v>0</v>
      </c>
      <c r="N15" s="74">
        <f t="shared" si="6"/>
        <v>0</v>
      </c>
      <c r="O15" s="74">
        <f t="shared" si="7"/>
        <v>0</v>
      </c>
      <c r="P15" s="67"/>
      <c r="Q15" s="74">
        <f t="shared" si="8"/>
        <v>0</v>
      </c>
      <c r="R15" s="74">
        <f t="shared" si="9"/>
        <v>0</v>
      </c>
      <c r="S15" s="96">
        <f t="shared" si="10"/>
        <v>0</v>
      </c>
      <c r="T15" s="74">
        <f t="shared" si="11"/>
        <v>0</v>
      </c>
      <c r="U15" s="74">
        <f t="shared" si="12"/>
        <v>0</v>
      </c>
      <c r="V15" s="74">
        <f t="shared" si="13"/>
        <v>0</v>
      </c>
      <c r="W15" s="67"/>
      <c r="X15" s="74">
        <f t="shared" si="14"/>
        <v>0</v>
      </c>
      <c r="Y15" s="74">
        <f t="shared" si="15"/>
        <v>0</v>
      </c>
      <c r="Z15" s="121">
        <f t="shared" si="16"/>
        <v>0</v>
      </c>
      <c r="AA15" s="148" t="str">
        <f t="shared" si="17"/>
        <v>OK</v>
      </c>
      <c r="AF15" s="5"/>
      <c r="AG15" s="5"/>
      <c r="AH15" s="5"/>
    </row>
    <row r="16" spans="1:34" ht="13.5" customHeight="1">
      <c r="A16" s="111"/>
      <c r="B16" s="93" t="s">
        <v>56</v>
      </c>
      <c r="C16" s="94"/>
      <c r="D16" s="67">
        <v>20</v>
      </c>
      <c r="E16" s="76"/>
      <c r="F16" s="76">
        <v>0</v>
      </c>
      <c r="G16" s="74">
        <f t="shared" si="0"/>
        <v>0</v>
      </c>
      <c r="H16" s="96">
        <f t="shared" si="1"/>
        <v>0</v>
      </c>
      <c r="I16" s="74">
        <f t="shared" si="2"/>
        <v>0</v>
      </c>
      <c r="J16" s="71">
        <f t="shared" si="3"/>
        <v>0</v>
      </c>
      <c r="K16" s="74">
        <f t="shared" si="18"/>
        <v>0</v>
      </c>
      <c r="L16" s="96">
        <f t="shared" si="4"/>
        <v>0</v>
      </c>
      <c r="M16" s="74">
        <f t="shared" si="5"/>
        <v>0</v>
      </c>
      <c r="N16" s="74">
        <f t="shared" si="6"/>
        <v>0</v>
      </c>
      <c r="O16" s="74">
        <f t="shared" si="7"/>
        <v>0</v>
      </c>
      <c r="P16" s="67"/>
      <c r="Q16" s="74">
        <f t="shared" si="8"/>
        <v>0</v>
      </c>
      <c r="R16" s="74">
        <f t="shared" si="9"/>
        <v>0</v>
      </c>
      <c r="S16" s="96">
        <f t="shared" si="10"/>
        <v>0</v>
      </c>
      <c r="T16" s="74">
        <f t="shared" si="11"/>
        <v>0</v>
      </c>
      <c r="U16" s="74">
        <f t="shared" si="12"/>
        <v>0</v>
      </c>
      <c r="V16" s="74">
        <f t="shared" si="13"/>
        <v>0</v>
      </c>
      <c r="W16" s="67"/>
      <c r="X16" s="74">
        <f t="shared" si="14"/>
        <v>0</v>
      </c>
      <c r="Y16" s="74">
        <f t="shared" si="15"/>
        <v>0</v>
      </c>
      <c r="Z16" s="121">
        <f t="shared" si="16"/>
        <v>0</v>
      </c>
      <c r="AA16" s="148" t="str">
        <f t="shared" si="17"/>
        <v>OK</v>
      </c>
      <c r="AF16" s="5"/>
      <c r="AG16" s="5"/>
      <c r="AH16" s="5"/>
    </row>
    <row r="17" spans="1:34" ht="13.5" customHeight="1">
      <c r="A17" s="111"/>
      <c r="B17" s="93" t="s">
        <v>56</v>
      </c>
      <c r="C17" s="94"/>
      <c r="D17" s="67">
        <v>20</v>
      </c>
      <c r="E17" s="76"/>
      <c r="F17" s="76">
        <v>0</v>
      </c>
      <c r="G17" s="74">
        <f t="shared" si="0"/>
        <v>0</v>
      </c>
      <c r="H17" s="96">
        <f t="shared" si="1"/>
        <v>0</v>
      </c>
      <c r="I17" s="74">
        <f t="shared" si="2"/>
        <v>0</v>
      </c>
      <c r="J17" s="71">
        <f t="shared" si="3"/>
        <v>0</v>
      </c>
      <c r="K17" s="74">
        <f t="shared" si="18"/>
        <v>0</v>
      </c>
      <c r="L17" s="96">
        <f t="shared" si="4"/>
        <v>0</v>
      </c>
      <c r="M17" s="74">
        <f t="shared" si="5"/>
        <v>0</v>
      </c>
      <c r="N17" s="74">
        <f t="shared" si="6"/>
        <v>0</v>
      </c>
      <c r="O17" s="74">
        <f t="shared" si="7"/>
        <v>0</v>
      </c>
      <c r="P17" s="67"/>
      <c r="Q17" s="74">
        <f t="shared" si="8"/>
        <v>0</v>
      </c>
      <c r="R17" s="74">
        <f t="shared" si="9"/>
        <v>0</v>
      </c>
      <c r="S17" s="96">
        <f t="shared" si="10"/>
        <v>0</v>
      </c>
      <c r="T17" s="74">
        <f t="shared" si="11"/>
        <v>0</v>
      </c>
      <c r="U17" s="74">
        <f t="shared" si="12"/>
        <v>0</v>
      </c>
      <c r="V17" s="74">
        <f t="shared" si="13"/>
        <v>0</v>
      </c>
      <c r="W17" s="67"/>
      <c r="X17" s="74">
        <f t="shared" si="14"/>
        <v>0</v>
      </c>
      <c r="Y17" s="74">
        <f t="shared" si="15"/>
        <v>0</v>
      </c>
      <c r="Z17" s="121">
        <f t="shared" si="16"/>
        <v>0</v>
      </c>
      <c r="AA17" s="148" t="str">
        <f t="shared" si="17"/>
        <v>OK</v>
      </c>
      <c r="AF17" s="5"/>
      <c r="AG17" s="5"/>
      <c r="AH17" s="5"/>
    </row>
    <row r="18" spans="1:34" ht="13.5" customHeight="1">
      <c r="A18" s="111"/>
      <c r="B18" s="93" t="s">
        <v>56</v>
      </c>
      <c r="C18" s="94"/>
      <c r="D18" s="67">
        <v>20</v>
      </c>
      <c r="E18" s="76"/>
      <c r="F18" s="76">
        <v>0</v>
      </c>
      <c r="G18" s="74">
        <f aca="true" t="shared" si="19" ref="G18:G29">+E18-F18</f>
        <v>0</v>
      </c>
      <c r="H18" s="96">
        <f aca="true" t="shared" si="20" ref="H18:H29">+(E18-F18)/(D18*12)</f>
        <v>0</v>
      </c>
      <c r="I18" s="74">
        <f aca="true" t="shared" si="21" ref="I18:I29">IF(B18&lt;$I$5,E18,0)</f>
        <v>0</v>
      </c>
      <c r="J18" s="71">
        <f aca="true" t="shared" si="22" ref="J18:J29">IF(B18&gt;$I$5,0,IF(($I$5-B18)/30.4375&gt;(D18*12),(D18*12),($I$5-B18)/30.4375))</f>
        <v>0</v>
      </c>
      <c r="K18" s="74">
        <f aca="true" t="shared" si="23" ref="K18:K29">IF(H18*J18&gt;I18,-I18,-H18*J18)</f>
        <v>0</v>
      </c>
      <c r="L18" s="96">
        <f aca="true" t="shared" si="24" ref="L18:L29">+I18+K18</f>
        <v>0</v>
      </c>
      <c r="M18" s="74">
        <f aca="true" t="shared" si="25" ref="M18:M29">IF(AND($I$5&lt;B18,B18&lt;$M$5+1),E18,0)</f>
        <v>0</v>
      </c>
      <c r="N18" s="74">
        <f aca="true" t="shared" si="26" ref="N18:N29">IF(AND($I$5&lt;C18,C18&lt;$M$5+1),-E18,0)</f>
        <v>0</v>
      </c>
      <c r="O18" s="74">
        <f aca="true" t="shared" si="27" ref="O18:O29">+I18+M18+N18</f>
        <v>0</v>
      </c>
      <c r="P18" s="67"/>
      <c r="Q18" s="74">
        <f aca="true" t="shared" si="28" ref="Q18:Q29">-H18*P18</f>
        <v>0</v>
      </c>
      <c r="R18" s="74">
        <f aca="true" t="shared" si="29" ref="R18:R29">IF(O18=0,0,K18+Q18)</f>
        <v>0</v>
      </c>
      <c r="S18" s="96">
        <f aca="true" t="shared" si="30" ref="S18:S29">+O18+R18</f>
        <v>0</v>
      </c>
      <c r="T18" s="74">
        <f aca="true" t="shared" si="31" ref="T18:T29">IF(AND($M$5&lt;B18,J18&lt;$T$5+1),E18,0)</f>
        <v>0</v>
      </c>
      <c r="U18" s="74">
        <f aca="true" t="shared" si="32" ref="U18:U29">IF(AND($M$5&lt;C18,C18&lt;$T$5+1),-E18,0)</f>
        <v>0</v>
      </c>
      <c r="V18" s="74">
        <f aca="true" t="shared" si="33" ref="V18:V29">+O18+T18+U18</f>
        <v>0</v>
      </c>
      <c r="W18" s="67"/>
      <c r="X18" s="74">
        <f aca="true" t="shared" si="34" ref="X18:X29">-H18*W18</f>
        <v>0</v>
      </c>
      <c r="Y18" s="74">
        <f aca="true" t="shared" si="35" ref="Y18:Y29">IF(V18=0,0,R18+X18)</f>
        <v>0</v>
      </c>
      <c r="Z18" s="121">
        <f aca="true" t="shared" si="36" ref="Z18:Z29">+V18+Y18</f>
        <v>0</v>
      </c>
      <c r="AA18" s="148" t="str">
        <f aca="true" t="shared" si="37" ref="AA18:AA29">IF(J18+P18+W18&lt;((D18*12)+1),"OK","ERROR")</f>
        <v>OK</v>
      </c>
      <c r="AF18" s="5"/>
      <c r="AG18" s="5"/>
      <c r="AH18" s="5"/>
    </row>
    <row r="19" spans="1:34" ht="13.5" customHeight="1">
      <c r="A19" s="111"/>
      <c r="B19" s="93" t="s">
        <v>56</v>
      </c>
      <c r="C19" s="94"/>
      <c r="D19" s="67">
        <v>20</v>
      </c>
      <c r="E19" s="76"/>
      <c r="F19" s="76">
        <v>0</v>
      </c>
      <c r="G19" s="74">
        <f t="shared" si="19"/>
        <v>0</v>
      </c>
      <c r="H19" s="96">
        <f t="shared" si="20"/>
        <v>0</v>
      </c>
      <c r="I19" s="74">
        <f t="shared" si="21"/>
        <v>0</v>
      </c>
      <c r="J19" s="71">
        <f t="shared" si="22"/>
        <v>0</v>
      </c>
      <c r="K19" s="74">
        <f t="shared" si="23"/>
        <v>0</v>
      </c>
      <c r="L19" s="96">
        <f t="shared" si="24"/>
        <v>0</v>
      </c>
      <c r="M19" s="74">
        <f t="shared" si="25"/>
        <v>0</v>
      </c>
      <c r="N19" s="74">
        <f t="shared" si="26"/>
        <v>0</v>
      </c>
      <c r="O19" s="74">
        <f t="shared" si="27"/>
        <v>0</v>
      </c>
      <c r="P19" s="67"/>
      <c r="Q19" s="74">
        <f t="shared" si="28"/>
        <v>0</v>
      </c>
      <c r="R19" s="74">
        <f t="shared" si="29"/>
        <v>0</v>
      </c>
      <c r="S19" s="96">
        <f t="shared" si="30"/>
        <v>0</v>
      </c>
      <c r="T19" s="74">
        <f t="shared" si="31"/>
        <v>0</v>
      </c>
      <c r="U19" s="74">
        <f t="shared" si="32"/>
        <v>0</v>
      </c>
      <c r="V19" s="74">
        <f t="shared" si="33"/>
        <v>0</v>
      </c>
      <c r="W19" s="67"/>
      <c r="X19" s="74">
        <f t="shared" si="34"/>
        <v>0</v>
      </c>
      <c r="Y19" s="74">
        <f t="shared" si="35"/>
        <v>0</v>
      </c>
      <c r="Z19" s="121">
        <f t="shared" si="36"/>
        <v>0</v>
      </c>
      <c r="AA19" s="148" t="str">
        <f t="shared" si="37"/>
        <v>OK</v>
      </c>
      <c r="AF19" s="5"/>
      <c r="AG19" s="5"/>
      <c r="AH19" s="5"/>
    </row>
    <row r="20" spans="1:34" ht="13.5" customHeight="1">
      <c r="A20" s="111"/>
      <c r="B20" s="93" t="s">
        <v>56</v>
      </c>
      <c r="C20" s="94"/>
      <c r="D20" s="67">
        <v>20</v>
      </c>
      <c r="E20" s="76"/>
      <c r="F20" s="76">
        <v>0</v>
      </c>
      <c r="G20" s="74">
        <f t="shared" si="19"/>
        <v>0</v>
      </c>
      <c r="H20" s="96">
        <f t="shared" si="20"/>
        <v>0</v>
      </c>
      <c r="I20" s="74">
        <f t="shared" si="21"/>
        <v>0</v>
      </c>
      <c r="J20" s="71">
        <f t="shared" si="22"/>
        <v>0</v>
      </c>
      <c r="K20" s="74">
        <f t="shared" si="23"/>
        <v>0</v>
      </c>
      <c r="L20" s="96">
        <f t="shared" si="24"/>
        <v>0</v>
      </c>
      <c r="M20" s="74">
        <f t="shared" si="25"/>
        <v>0</v>
      </c>
      <c r="N20" s="74">
        <f t="shared" si="26"/>
        <v>0</v>
      </c>
      <c r="O20" s="74">
        <f t="shared" si="27"/>
        <v>0</v>
      </c>
      <c r="P20" s="67"/>
      <c r="Q20" s="74">
        <f t="shared" si="28"/>
        <v>0</v>
      </c>
      <c r="R20" s="74">
        <f t="shared" si="29"/>
        <v>0</v>
      </c>
      <c r="S20" s="96">
        <f t="shared" si="30"/>
        <v>0</v>
      </c>
      <c r="T20" s="74">
        <f t="shared" si="31"/>
        <v>0</v>
      </c>
      <c r="U20" s="74">
        <f t="shared" si="32"/>
        <v>0</v>
      </c>
      <c r="V20" s="74">
        <f t="shared" si="33"/>
        <v>0</v>
      </c>
      <c r="W20" s="67"/>
      <c r="X20" s="74">
        <f t="shared" si="34"/>
        <v>0</v>
      </c>
      <c r="Y20" s="74">
        <f t="shared" si="35"/>
        <v>0</v>
      </c>
      <c r="Z20" s="121">
        <f t="shared" si="36"/>
        <v>0</v>
      </c>
      <c r="AA20" s="148" t="str">
        <f t="shared" si="37"/>
        <v>OK</v>
      </c>
      <c r="AF20" s="5"/>
      <c r="AG20" s="5"/>
      <c r="AH20" s="5"/>
    </row>
    <row r="21" spans="1:34" ht="13.5" customHeight="1">
      <c r="A21" s="111"/>
      <c r="B21" s="93" t="s">
        <v>56</v>
      </c>
      <c r="C21" s="94"/>
      <c r="D21" s="67">
        <v>20</v>
      </c>
      <c r="E21" s="76"/>
      <c r="F21" s="76">
        <v>0</v>
      </c>
      <c r="G21" s="74">
        <f t="shared" si="19"/>
        <v>0</v>
      </c>
      <c r="H21" s="96">
        <f t="shared" si="20"/>
        <v>0</v>
      </c>
      <c r="I21" s="74">
        <f t="shared" si="21"/>
        <v>0</v>
      </c>
      <c r="J21" s="71">
        <f t="shared" si="22"/>
        <v>0</v>
      </c>
      <c r="K21" s="74">
        <f t="shared" si="23"/>
        <v>0</v>
      </c>
      <c r="L21" s="96">
        <f t="shared" si="24"/>
        <v>0</v>
      </c>
      <c r="M21" s="74">
        <f t="shared" si="25"/>
        <v>0</v>
      </c>
      <c r="N21" s="74">
        <f t="shared" si="26"/>
        <v>0</v>
      </c>
      <c r="O21" s="74">
        <f t="shared" si="27"/>
        <v>0</v>
      </c>
      <c r="P21" s="67"/>
      <c r="Q21" s="74">
        <f t="shared" si="28"/>
        <v>0</v>
      </c>
      <c r="R21" s="74">
        <f t="shared" si="29"/>
        <v>0</v>
      </c>
      <c r="S21" s="96">
        <f t="shared" si="30"/>
        <v>0</v>
      </c>
      <c r="T21" s="74">
        <f t="shared" si="31"/>
        <v>0</v>
      </c>
      <c r="U21" s="74">
        <f t="shared" si="32"/>
        <v>0</v>
      </c>
      <c r="V21" s="74">
        <f t="shared" si="33"/>
        <v>0</v>
      </c>
      <c r="W21" s="67"/>
      <c r="X21" s="74">
        <f t="shared" si="34"/>
        <v>0</v>
      </c>
      <c r="Y21" s="74">
        <f t="shared" si="35"/>
        <v>0</v>
      </c>
      <c r="Z21" s="121">
        <f t="shared" si="36"/>
        <v>0</v>
      </c>
      <c r="AA21" s="148" t="str">
        <f t="shared" si="37"/>
        <v>OK</v>
      </c>
      <c r="AF21" s="5"/>
      <c r="AG21" s="5"/>
      <c r="AH21" s="5"/>
    </row>
    <row r="22" spans="1:34" ht="13.5" customHeight="1">
      <c r="A22" s="111"/>
      <c r="B22" s="93" t="s">
        <v>56</v>
      </c>
      <c r="C22" s="94"/>
      <c r="D22" s="67">
        <v>20</v>
      </c>
      <c r="E22" s="76"/>
      <c r="F22" s="76">
        <v>0</v>
      </c>
      <c r="G22" s="74">
        <f t="shared" si="19"/>
        <v>0</v>
      </c>
      <c r="H22" s="96">
        <f t="shared" si="20"/>
        <v>0</v>
      </c>
      <c r="I22" s="74">
        <f t="shared" si="21"/>
        <v>0</v>
      </c>
      <c r="J22" s="71">
        <f t="shared" si="22"/>
        <v>0</v>
      </c>
      <c r="K22" s="74">
        <f t="shared" si="23"/>
        <v>0</v>
      </c>
      <c r="L22" s="96">
        <f t="shared" si="24"/>
        <v>0</v>
      </c>
      <c r="M22" s="74">
        <f t="shared" si="25"/>
        <v>0</v>
      </c>
      <c r="N22" s="74">
        <f t="shared" si="26"/>
        <v>0</v>
      </c>
      <c r="O22" s="74">
        <f t="shared" si="27"/>
        <v>0</v>
      </c>
      <c r="P22" s="67"/>
      <c r="Q22" s="74">
        <f t="shared" si="28"/>
        <v>0</v>
      </c>
      <c r="R22" s="74">
        <f t="shared" si="29"/>
        <v>0</v>
      </c>
      <c r="S22" s="96">
        <f t="shared" si="30"/>
        <v>0</v>
      </c>
      <c r="T22" s="74">
        <f t="shared" si="31"/>
        <v>0</v>
      </c>
      <c r="U22" s="74">
        <f t="shared" si="32"/>
        <v>0</v>
      </c>
      <c r="V22" s="74">
        <f t="shared" si="33"/>
        <v>0</v>
      </c>
      <c r="W22" s="67"/>
      <c r="X22" s="74">
        <f t="shared" si="34"/>
        <v>0</v>
      </c>
      <c r="Y22" s="74">
        <f t="shared" si="35"/>
        <v>0</v>
      </c>
      <c r="Z22" s="121">
        <f t="shared" si="36"/>
        <v>0</v>
      </c>
      <c r="AA22" s="148" t="str">
        <f t="shared" si="37"/>
        <v>OK</v>
      </c>
      <c r="AF22" s="5"/>
      <c r="AG22" s="5"/>
      <c r="AH22" s="5"/>
    </row>
    <row r="23" spans="1:34" ht="13.5" customHeight="1">
      <c r="A23" s="111"/>
      <c r="B23" s="93" t="s">
        <v>56</v>
      </c>
      <c r="C23" s="94"/>
      <c r="D23" s="67">
        <v>20</v>
      </c>
      <c r="E23" s="76"/>
      <c r="F23" s="76">
        <v>0</v>
      </c>
      <c r="G23" s="74">
        <f t="shared" si="19"/>
        <v>0</v>
      </c>
      <c r="H23" s="96">
        <f t="shared" si="20"/>
        <v>0</v>
      </c>
      <c r="I23" s="74">
        <f t="shared" si="21"/>
        <v>0</v>
      </c>
      <c r="J23" s="71">
        <f t="shared" si="22"/>
        <v>0</v>
      </c>
      <c r="K23" s="74">
        <f t="shared" si="23"/>
        <v>0</v>
      </c>
      <c r="L23" s="96">
        <f t="shared" si="24"/>
        <v>0</v>
      </c>
      <c r="M23" s="74">
        <f t="shared" si="25"/>
        <v>0</v>
      </c>
      <c r="N23" s="74">
        <f t="shared" si="26"/>
        <v>0</v>
      </c>
      <c r="O23" s="74">
        <f t="shared" si="27"/>
        <v>0</v>
      </c>
      <c r="P23" s="67"/>
      <c r="Q23" s="74">
        <f t="shared" si="28"/>
        <v>0</v>
      </c>
      <c r="R23" s="74">
        <f t="shared" si="29"/>
        <v>0</v>
      </c>
      <c r="S23" s="96">
        <f t="shared" si="30"/>
        <v>0</v>
      </c>
      <c r="T23" s="74">
        <f t="shared" si="31"/>
        <v>0</v>
      </c>
      <c r="U23" s="74">
        <f t="shared" si="32"/>
        <v>0</v>
      </c>
      <c r="V23" s="74">
        <f t="shared" si="33"/>
        <v>0</v>
      </c>
      <c r="W23" s="67"/>
      <c r="X23" s="74">
        <f t="shared" si="34"/>
        <v>0</v>
      </c>
      <c r="Y23" s="74">
        <f t="shared" si="35"/>
        <v>0</v>
      </c>
      <c r="Z23" s="121">
        <f t="shared" si="36"/>
        <v>0</v>
      </c>
      <c r="AA23" s="148" t="str">
        <f t="shared" si="37"/>
        <v>OK</v>
      </c>
      <c r="AF23" s="5"/>
      <c r="AG23" s="5"/>
      <c r="AH23" s="5"/>
    </row>
    <row r="24" spans="1:34" ht="13.5" customHeight="1">
      <c r="A24" s="111"/>
      <c r="B24" s="93" t="s">
        <v>56</v>
      </c>
      <c r="C24" s="94"/>
      <c r="D24" s="67">
        <v>20</v>
      </c>
      <c r="E24" s="76"/>
      <c r="F24" s="76">
        <v>0</v>
      </c>
      <c r="G24" s="74">
        <f t="shared" si="19"/>
        <v>0</v>
      </c>
      <c r="H24" s="96">
        <f t="shared" si="20"/>
        <v>0</v>
      </c>
      <c r="I24" s="74">
        <f t="shared" si="21"/>
        <v>0</v>
      </c>
      <c r="J24" s="71">
        <f t="shared" si="22"/>
        <v>0</v>
      </c>
      <c r="K24" s="74">
        <f t="shared" si="23"/>
        <v>0</v>
      </c>
      <c r="L24" s="96">
        <f t="shared" si="24"/>
        <v>0</v>
      </c>
      <c r="M24" s="74">
        <f t="shared" si="25"/>
        <v>0</v>
      </c>
      <c r="N24" s="74">
        <f t="shared" si="26"/>
        <v>0</v>
      </c>
      <c r="O24" s="74">
        <f t="shared" si="27"/>
        <v>0</v>
      </c>
      <c r="P24" s="67"/>
      <c r="Q24" s="74">
        <f t="shared" si="28"/>
        <v>0</v>
      </c>
      <c r="R24" s="74">
        <f t="shared" si="29"/>
        <v>0</v>
      </c>
      <c r="S24" s="96">
        <f t="shared" si="30"/>
        <v>0</v>
      </c>
      <c r="T24" s="74">
        <f t="shared" si="31"/>
        <v>0</v>
      </c>
      <c r="U24" s="74">
        <f t="shared" si="32"/>
        <v>0</v>
      </c>
      <c r="V24" s="74">
        <f t="shared" si="33"/>
        <v>0</v>
      </c>
      <c r="W24" s="67"/>
      <c r="X24" s="74">
        <f t="shared" si="34"/>
        <v>0</v>
      </c>
      <c r="Y24" s="74">
        <f t="shared" si="35"/>
        <v>0</v>
      </c>
      <c r="Z24" s="121">
        <f t="shared" si="36"/>
        <v>0</v>
      </c>
      <c r="AA24" s="148" t="str">
        <f t="shared" si="37"/>
        <v>OK</v>
      </c>
      <c r="AF24" s="5"/>
      <c r="AG24" s="5"/>
      <c r="AH24" s="5"/>
    </row>
    <row r="25" spans="1:34" ht="13.5" customHeight="1">
      <c r="A25" s="111"/>
      <c r="B25" s="93" t="s">
        <v>56</v>
      </c>
      <c r="C25" s="94"/>
      <c r="D25" s="67">
        <v>20</v>
      </c>
      <c r="E25" s="76"/>
      <c r="F25" s="76">
        <v>0</v>
      </c>
      <c r="G25" s="74">
        <f t="shared" si="19"/>
        <v>0</v>
      </c>
      <c r="H25" s="96">
        <f t="shared" si="20"/>
        <v>0</v>
      </c>
      <c r="I25" s="74">
        <f t="shared" si="21"/>
        <v>0</v>
      </c>
      <c r="J25" s="71">
        <f t="shared" si="22"/>
        <v>0</v>
      </c>
      <c r="K25" s="74">
        <f t="shared" si="23"/>
        <v>0</v>
      </c>
      <c r="L25" s="96">
        <f t="shared" si="24"/>
        <v>0</v>
      </c>
      <c r="M25" s="74">
        <f t="shared" si="25"/>
        <v>0</v>
      </c>
      <c r="N25" s="74">
        <f t="shared" si="26"/>
        <v>0</v>
      </c>
      <c r="O25" s="74">
        <f t="shared" si="27"/>
        <v>0</v>
      </c>
      <c r="P25" s="67"/>
      <c r="Q25" s="74">
        <f t="shared" si="28"/>
        <v>0</v>
      </c>
      <c r="R25" s="74">
        <f t="shared" si="29"/>
        <v>0</v>
      </c>
      <c r="S25" s="96">
        <f t="shared" si="30"/>
        <v>0</v>
      </c>
      <c r="T25" s="74">
        <f t="shared" si="31"/>
        <v>0</v>
      </c>
      <c r="U25" s="74">
        <f t="shared" si="32"/>
        <v>0</v>
      </c>
      <c r="V25" s="74">
        <f t="shared" si="33"/>
        <v>0</v>
      </c>
      <c r="W25" s="67"/>
      <c r="X25" s="74">
        <f t="shared" si="34"/>
        <v>0</v>
      </c>
      <c r="Y25" s="74">
        <f t="shared" si="35"/>
        <v>0</v>
      </c>
      <c r="Z25" s="121">
        <f t="shared" si="36"/>
        <v>0</v>
      </c>
      <c r="AA25" s="148" t="str">
        <f t="shared" si="37"/>
        <v>OK</v>
      </c>
      <c r="AF25" s="5"/>
      <c r="AG25" s="5"/>
      <c r="AH25" s="5"/>
    </row>
    <row r="26" spans="1:34" ht="13.5" customHeight="1">
      <c r="A26" s="111"/>
      <c r="B26" s="93" t="s">
        <v>56</v>
      </c>
      <c r="C26" s="94"/>
      <c r="D26" s="67">
        <v>20</v>
      </c>
      <c r="E26" s="76"/>
      <c r="F26" s="76">
        <v>0</v>
      </c>
      <c r="G26" s="74">
        <f t="shared" si="19"/>
        <v>0</v>
      </c>
      <c r="H26" s="96">
        <f t="shared" si="20"/>
        <v>0</v>
      </c>
      <c r="I26" s="74">
        <f t="shared" si="21"/>
        <v>0</v>
      </c>
      <c r="J26" s="71">
        <f t="shared" si="22"/>
        <v>0</v>
      </c>
      <c r="K26" s="74">
        <f t="shared" si="23"/>
        <v>0</v>
      </c>
      <c r="L26" s="96">
        <f t="shared" si="24"/>
        <v>0</v>
      </c>
      <c r="M26" s="74">
        <f t="shared" si="25"/>
        <v>0</v>
      </c>
      <c r="N26" s="74">
        <f t="shared" si="26"/>
        <v>0</v>
      </c>
      <c r="O26" s="74">
        <f t="shared" si="27"/>
        <v>0</v>
      </c>
      <c r="P26" s="67"/>
      <c r="Q26" s="74">
        <f t="shared" si="28"/>
        <v>0</v>
      </c>
      <c r="R26" s="74">
        <f t="shared" si="29"/>
        <v>0</v>
      </c>
      <c r="S26" s="96">
        <f t="shared" si="30"/>
        <v>0</v>
      </c>
      <c r="T26" s="74">
        <f t="shared" si="31"/>
        <v>0</v>
      </c>
      <c r="U26" s="74">
        <f t="shared" si="32"/>
        <v>0</v>
      </c>
      <c r="V26" s="74">
        <f t="shared" si="33"/>
        <v>0</v>
      </c>
      <c r="W26" s="67"/>
      <c r="X26" s="74">
        <f t="shared" si="34"/>
        <v>0</v>
      </c>
      <c r="Y26" s="74">
        <f t="shared" si="35"/>
        <v>0</v>
      </c>
      <c r="Z26" s="121">
        <f t="shared" si="36"/>
        <v>0</v>
      </c>
      <c r="AA26" s="148" t="str">
        <f t="shared" si="37"/>
        <v>OK</v>
      </c>
      <c r="AF26" s="5"/>
      <c r="AG26" s="5"/>
      <c r="AH26" s="5"/>
    </row>
    <row r="27" spans="1:34" ht="13.5" customHeight="1">
      <c r="A27" s="111"/>
      <c r="B27" s="93" t="s">
        <v>56</v>
      </c>
      <c r="C27" s="94"/>
      <c r="D27" s="67">
        <v>20</v>
      </c>
      <c r="E27" s="76"/>
      <c r="F27" s="76">
        <v>0</v>
      </c>
      <c r="G27" s="74">
        <f t="shared" si="19"/>
        <v>0</v>
      </c>
      <c r="H27" s="96">
        <f t="shared" si="20"/>
        <v>0</v>
      </c>
      <c r="I27" s="74">
        <f t="shared" si="21"/>
        <v>0</v>
      </c>
      <c r="J27" s="71">
        <f t="shared" si="22"/>
        <v>0</v>
      </c>
      <c r="K27" s="74">
        <f t="shared" si="23"/>
        <v>0</v>
      </c>
      <c r="L27" s="96">
        <f t="shared" si="24"/>
        <v>0</v>
      </c>
      <c r="M27" s="74">
        <f t="shared" si="25"/>
        <v>0</v>
      </c>
      <c r="N27" s="74">
        <f t="shared" si="26"/>
        <v>0</v>
      </c>
      <c r="O27" s="74">
        <f t="shared" si="27"/>
        <v>0</v>
      </c>
      <c r="P27" s="67"/>
      <c r="Q27" s="74">
        <f t="shared" si="28"/>
        <v>0</v>
      </c>
      <c r="R27" s="74">
        <f t="shared" si="29"/>
        <v>0</v>
      </c>
      <c r="S27" s="96">
        <f t="shared" si="30"/>
        <v>0</v>
      </c>
      <c r="T27" s="74">
        <f t="shared" si="31"/>
        <v>0</v>
      </c>
      <c r="U27" s="74">
        <f t="shared" si="32"/>
        <v>0</v>
      </c>
      <c r="V27" s="74">
        <f t="shared" si="33"/>
        <v>0</v>
      </c>
      <c r="W27" s="67"/>
      <c r="X27" s="74">
        <f t="shared" si="34"/>
        <v>0</v>
      </c>
      <c r="Y27" s="74">
        <f t="shared" si="35"/>
        <v>0</v>
      </c>
      <c r="Z27" s="121">
        <f t="shared" si="36"/>
        <v>0</v>
      </c>
      <c r="AA27" s="148" t="str">
        <f t="shared" si="37"/>
        <v>OK</v>
      </c>
      <c r="AF27" s="5"/>
      <c r="AG27" s="5"/>
      <c r="AH27" s="5"/>
    </row>
    <row r="28" spans="1:34" ht="13.5" customHeight="1">
      <c r="A28" s="111"/>
      <c r="B28" s="93" t="s">
        <v>56</v>
      </c>
      <c r="C28" s="94"/>
      <c r="D28" s="67">
        <v>20</v>
      </c>
      <c r="E28" s="76"/>
      <c r="F28" s="76">
        <v>0</v>
      </c>
      <c r="G28" s="74">
        <f t="shared" si="19"/>
        <v>0</v>
      </c>
      <c r="H28" s="96">
        <f t="shared" si="20"/>
        <v>0</v>
      </c>
      <c r="I28" s="74">
        <f t="shared" si="21"/>
        <v>0</v>
      </c>
      <c r="J28" s="71">
        <f t="shared" si="22"/>
        <v>0</v>
      </c>
      <c r="K28" s="74">
        <f t="shared" si="23"/>
        <v>0</v>
      </c>
      <c r="L28" s="96">
        <f t="shared" si="24"/>
        <v>0</v>
      </c>
      <c r="M28" s="74">
        <f t="shared" si="25"/>
        <v>0</v>
      </c>
      <c r="N28" s="74">
        <f t="shared" si="26"/>
        <v>0</v>
      </c>
      <c r="O28" s="74">
        <f t="shared" si="27"/>
        <v>0</v>
      </c>
      <c r="P28" s="67"/>
      <c r="Q28" s="74">
        <f t="shared" si="28"/>
        <v>0</v>
      </c>
      <c r="R28" s="74">
        <f t="shared" si="29"/>
        <v>0</v>
      </c>
      <c r="S28" s="96">
        <f t="shared" si="30"/>
        <v>0</v>
      </c>
      <c r="T28" s="74">
        <f t="shared" si="31"/>
        <v>0</v>
      </c>
      <c r="U28" s="74">
        <f t="shared" si="32"/>
        <v>0</v>
      </c>
      <c r="V28" s="74">
        <f t="shared" si="33"/>
        <v>0</v>
      </c>
      <c r="W28" s="67"/>
      <c r="X28" s="74">
        <f t="shared" si="34"/>
        <v>0</v>
      </c>
      <c r="Y28" s="74">
        <f t="shared" si="35"/>
        <v>0</v>
      </c>
      <c r="Z28" s="121">
        <f t="shared" si="36"/>
        <v>0</v>
      </c>
      <c r="AA28" s="148" t="str">
        <f t="shared" si="37"/>
        <v>OK</v>
      </c>
      <c r="AF28" s="5"/>
      <c r="AG28" s="5"/>
      <c r="AH28" s="5"/>
    </row>
    <row r="29" spans="1:34" ht="13.5" customHeight="1">
      <c r="A29" s="111"/>
      <c r="B29" s="93" t="s">
        <v>56</v>
      </c>
      <c r="C29" s="94"/>
      <c r="D29" s="67">
        <v>20</v>
      </c>
      <c r="E29" s="76"/>
      <c r="F29" s="76">
        <v>0</v>
      </c>
      <c r="G29" s="74">
        <f t="shared" si="19"/>
        <v>0</v>
      </c>
      <c r="H29" s="96">
        <f t="shared" si="20"/>
        <v>0</v>
      </c>
      <c r="I29" s="74">
        <f t="shared" si="21"/>
        <v>0</v>
      </c>
      <c r="J29" s="71">
        <f t="shared" si="22"/>
        <v>0</v>
      </c>
      <c r="K29" s="74">
        <f t="shared" si="23"/>
        <v>0</v>
      </c>
      <c r="L29" s="96">
        <f t="shared" si="24"/>
        <v>0</v>
      </c>
      <c r="M29" s="74">
        <f t="shared" si="25"/>
        <v>0</v>
      </c>
      <c r="N29" s="74">
        <f t="shared" si="26"/>
        <v>0</v>
      </c>
      <c r="O29" s="74">
        <f t="shared" si="27"/>
        <v>0</v>
      </c>
      <c r="P29" s="67"/>
      <c r="Q29" s="74">
        <f t="shared" si="28"/>
        <v>0</v>
      </c>
      <c r="R29" s="74">
        <f t="shared" si="29"/>
        <v>0</v>
      </c>
      <c r="S29" s="96">
        <f t="shared" si="30"/>
        <v>0</v>
      </c>
      <c r="T29" s="74">
        <f t="shared" si="31"/>
        <v>0</v>
      </c>
      <c r="U29" s="74">
        <f t="shared" si="32"/>
        <v>0</v>
      </c>
      <c r="V29" s="74">
        <f t="shared" si="33"/>
        <v>0</v>
      </c>
      <c r="W29" s="67"/>
      <c r="X29" s="74">
        <f t="shared" si="34"/>
        <v>0</v>
      </c>
      <c r="Y29" s="74">
        <f t="shared" si="35"/>
        <v>0</v>
      </c>
      <c r="Z29" s="121">
        <f t="shared" si="36"/>
        <v>0</v>
      </c>
      <c r="AA29" s="148" t="str">
        <f t="shared" si="37"/>
        <v>OK</v>
      </c>
      <c r="AF29" s="5"/>
      <c r="AG29" s="5"/>
      <c r="AH29" s="5"/>
    </row>
    <row r="30" spans="1:34" ht="13.5" customHeight="1">
      <c r="A30" s="111"/>
      <c r="B30" s="93" t="s">
        <v>56</v>
      </c>
      <c r="C30" s="94"/>
      <c r="D30" s="67">
        <v>20</v>
      </c>
      <c r="E30" s="76"/>
      <c r="F30" s="76">
        <v>0</v>
      </c>
      <c r="G30" s="74">
        <f t="shared" si="0"/>
        <v>0</v>
      </c>
      <c r="H30" s="96">
        <f t="shared" si="1"/>
        <v>0</v>
      </c>
      <c r="I30" s="74">
        <f t="shared" si="2"/>
        <v>0</v>
      </c>
      <c r="J30" s="71">
        <f t="shared" si="3"/>
        <v>0</v>
      </c>
      <c r="K30" s="74">
        <f t="shared" si="18"/>
        <v>0</v>
      </c>
      <c r="L30" s="96">
        <f t="shared" si="4"/>
        <v>0</v>
      </c>
      <c r="M30" s="74">
        <f t="shared" si="5"/>
        <v>0</v>
      </c>
      <c r="N30" s="74">
        <f t="shared" si="6"/>
        <v>0</v>
      </c>
      <c r="O30" s="74">
        <f t="shared" si="7"/>
        <v>0</v>
      </c>
      <c r="P30" s="67"/>
      <c r="Q30" s="74">
        <f t="shared" si="8"/>
        <v>0</v>
      </c>
      <c r="R30" s="74">
        <f t="shared" si="9"/>
        <v>0</v>
      </c>
      <c r="S30" s="96">
        <f t="shared" si="10"/>
        <v>0</v>
      </c>
      <c r="T30" s="74">
        <f t="shared" si="11"/>
        <v>0</v>
      </c>
      <c r="U30" s="74">
        <f t="shared" si="12"/>
        <v>0</v>
      </c>
      <c r="V30" s="74">
        <f t="shared" si="13"/>
        <v>0</v>
      </c>
      <c r="W30" s="67"/>
      <c r="X30" s="74">
        <f t="shared" si="14"/>
        <v>0</v>
      </c>
      <c r="Y30" s="74">
        <f t="shared" si="15"/>
        <v>0</v>
      </c>
      <c r="Z30" s="121">
        <f t="shared" si="16"/>
        <v>0</v>
      </c>
      <c r="AA30" s="148" t="str">
        <f t="shared" si="17"/>
        <v>OK</v>
      </c>
      <c r="AF30" s="5"/>
      <c r="AG30" s="5"/>
      <c r="AH30" s="5"/>
    </row>
    <row r="31" spans="1:34" ht="13.5" customHeight="1">
      <c r="A31" s="111"/>
      <c r="B31" s="93" t="s">
        <v>56</v>
      </c>
      <c r="C31" s="94"/>
      <c r="D31" s="67">
        <v>20</v>
      </c>
      <c r="E31" s="76"/>
      <c r="F31" s="76">
        <v>0</v>
      </c>
      <c r="G31" s="74">
        <f t="shared" si="0"/>
        <v>0</v>
      </c>
      <c r="H31" s="96">
        <f t="shared" si="1"/>
        <v>0</v>
      </c>
      <c r="I31" s="74">
        <f t="shared" si="2"/>
        <v>0</v>
      </c>
      <c r="J31" s="71">
        <f t="shared" si="3"/>
        <v>0</v>
      </c>
      <c r="K31" s="74">
        <f t="shared" si="18"/>
        <v>0</v>
      </c>
      <c r="L31" s="96">
        <f t="shared" si="4"/>
        <v>0</v>
      </c>
      <c r="M31" s="74">
        <f t="shared" si="5"/>
        <v>0</v>
      </c>
      <c r="N31" s="74">
        <f t="shared" si="6"/>
        <v>0</v>
      </c>
      <c r="O31" s="74">
        <f t="shared" si="7"/>
        <v>0</v>
      </c>
      <c r="P31" s="67"/>
      <c r="Q31" s="74">
        <f t="shared" si="8"/>
        <v>0</v>
      </c>
      <c r="R31" s="74">
        <f t="shared" si="9"/>
        <v>0</v>
      </c>
      <c r="S31" s="96">
        <f t="shared" si="10"/>
        <v>0</v>
      </c>
      <c r="T31" s="74">
        <f t="shared" si="11"/>
        <v>0</v>
      </c>
      <c r="U31" s="74">
        <f t="shared" si="12"/>
        <v>0</v>
      </c>
      <c r="V31" s="74">
        <f t="shared" si="13"/>
        <v>0</v>
      </c>
      <c r="W31" s="67"/>
      <c r="X31" s="74">
        <f t="shared" si="14"/>
        <v>0</v>
      </c>
      <c r="Y31" s="74">
        <f t="shared" si="15"/>
        <v>0</v>
      </c>
      <c r="Z31" s="121">
        <f t="shared" si="16"/>
        <v>0</v>
      </c>
      <c r="AA31" s="148" t="str">
        <f t="shared" si="17"/>
        <v>OK</v>
      </c>
      <c r="AF31" s="5"/>
      <c r="AG31" s="5"/>
      <c r="AH31" s="5"/>
    </row>
    <row r="32" spans="1:34" ht="13.5" customHeight="1">
      <c r="A32" s="112"/>
      <c r="B32" s="93" t="s">
        <v>56</v>
      </c>
      <c r="C32" s="95"/>
      <c r="D32" s="67">
        <v>20</v>
      </c>
      <c r="E32" s="76"/>
      <c r="F32" s="76">
        <v>0</v>
      </c>
      <c r="G32" s="74">
        <f t="shared" si="0"/>
        <v>0</v>
      </c>
      <c r="H32" s="96">
        <f t="shared" si="1"/>
        <v>0</v>
      </c>
      <c r="I32" s="74">
        <f t="shared" si="2"/>
        <v>0</v>
      </c>
      <c r="J32" s="71">
        <f t="shared" si="3"/>
        <v>0</v>
      </c>
      <c r="K32" s="74">
        <f t="shared" si="18"/>
        <v>0</v>
      </c>
      <c r="L32" s="96">
        <f t="shared" si="4"/>
        <v>0</v>
      </c>
      <c r="M32" s="74">
        <f t="shared" si="5"/>
        <v>0</v>
      </c>
      <c r="N32" s="74">
        <f t="shared" si="6"/>
        <v>0</v>
      </c>
      <c r="O32" s="74">
        <f t="shared" si="7"/>
        <v>0</v>
      </c>
      <c r="P32" s="67"/>
      <c r="Q32" s="74">
        <f t="shared" si="8"/>
        <v>0</v>
      </c>
      <c r="R32" s="74">
        <f t="shared" si="9"/>
        <v>0</v>
      </c>
      <c r="S32" s="96">
        <f t="shared" si="10"/>
        <v>0</v>
      </c>
      <c r="T32" s="74">
        <f t="shared" si="11"/>
        <v>0</v>
      </c>
      <c r="U32" s="74">
        <f t="shared" si="12"/>
        <v>0</v>
      </c>
      <c r="V32" s="74">
        <f t="shared" si="13"/>
        <v>0</v>
      </c>
      <c r="W32" s="67"/>
      <c r="X32" s="74">
        <f t="shared" si="14"/>
        <v>0</v>
      </c>
      <c r="Y32" s="74">
        <f t="shared" si="15"/>
        <v>0</v>
      </c>
      <c r="Z32" s="121">
        <f t="shared" si="16"/>
        <v>0</v>
      </c>
      <c r="AA32" s="148" t="str">
        <f t="shared" si="17"/>
        <v>OK</v>
      </c>
      <c r="AF32" s="5"/>
      <c r="AG32" s="5"/>
      <c r="AH32" s="5"/>
    </row>
    <row r="33" spans="1:34" ht="13.5" customHeight="1">
      <c r="A33" s="111"/>
      <c r="B33" s="93" t="s">
        <v>56</v>
      </c>
      <c r="C33" s="94"/>
      <c r="D33" s="67">
        <v>20</v>
      </c>
      <c r="E33" s="76"/>
      <c r="F33" s="76">
        <v>0</v>
      </c>
      <c r="G33" s="74">
        <f t="shared" si="0"/>
        <v>0</v>
      </c>
      <c r="H33" s="96">
        <f t="shared" si="1"/>
        <v>0</v>
      </c>
      <c r="I33" s="74">
        <f t="shared" si="2"/>
        <v>0</v>
      </c>
      <c r="J33" s="71">
        <f t="shared" si="3"/>
        <v>0</v>
      </c>
      <c r="K33" s="74">
        <f t="shared" si="18"/>
        <v>0</v>
      </c>
      <c r="L33" s="96">
        <f t="shared" si="4"/>
        <v>0</v>
      </c>
      <c r="M33" s="74">
        <f t="shared" si="5"/>
        <v>0</v>
      </c>
      <c r="N33" s="74">
        <f t="shared" si="6"/>
        <v>0</v>
      </c>
      <c r="O33" s="74">
        <f t="shared" si="7"/>
        <v>0</v>
      </c>
      <c r="P33" s="67"/>
      <c r="Q33" s="74">
        <f t="shared" si="8"/>
        <v>0</v>
      </c>
      <c r="R33" s="74">
        <f t="shared" si="9"/>
        <v>0</v>
      </c>
      <c r="S33" s="96">
        <f t="shared" si="10"/>
        <v>0</v>
      </c>
      <c r="T33" s="74">
        <f t="shared" si="11"/>
        <v>0</v>
      </c>
      <c r="U33" s="74">
        <f t="shared" si="12"/>
        <v>0</v>
      </c>
      <c r="V33" s="74">
        <f t="shared" si="13"/>
        <v>0</v>
      </c>
      <c r="W33" s="67"/>
      <c r="X33" s="74">
        <f t="shared" si="14"/>
        <v>0</v>
      </c>
      <c r="Y33" s="74">
        <f t="shared" si="15"/>
        <v>0</v>
      </c>
      <c r="Z33" s="121">
        <f t="shared" si="16"/>
        <v>0</v>
      </c>
      <c r="AA33" s="148" t="str">
        <f t="shared" si="17"/>
        <v>OK</v>
      </c>
      <c r="AF33" s="5"/>
      <c r="AG33" s="5"/>
      <c r="AH33" s="5"/>
    </row>
    <row r="34" spans="1:34" ht="13.5" customHeight="1">
      <c r="A34" s="112"/>
      <c r="B34" s="93" t="s">
        <v>56</v>
      </c>
      <c r="C34" s="95"/>
      <c r="D34" s="67">
        <v>20</v>
      </c>
      <c r="E34" s="76"/>
      <c r="F34" s="76">
        <v>0</v>
      </c>
      <c r="G34" s="74">
        <f t="shared" si="0"/>
        <v>0</v>
      </c>
      <c r="H34" s="96">
        <f t="shared" si="1"/>
        <v>0</v>
      </c>
      <c r="I34" s="74">
        <f t="shared" si="2"/>
        <v>0</v>
      </c>
      <c r="J34" s="71">
        <f t="shared" si="3"/>
        <v>0</v>
      </c>
      <c r="K34" s="74">
        <f t="shared" si="18"/>
        <v>0</v>
      </c>
      <c r="L34" s="96">
        <f t="shared" si="4"/>
        <v>0</v>
      </c>
      <c r="M34" s="74">
        <f t="shared" si="5"/>
        <v>0</v>
      </c>
      <c r="N34" s="74">
        <f t="shared" si="6"/>
        <v>0</v>
      </c>
      <c r="O34" s="74">
        <f t="shared" si="7"/>
        <v>0</v>
      </c>
      <c r="P34" s="67"/>
      <c r="Q34" s="74">
        <f t="shared" si="8"/>
        <v>0</v>
      </c>
      <c r="R34" s="74">
        <f t="shared" si="9"/>
        <v>0</v>
      </c>
      <c r="S34" s="96">
        <f t="shared" si="10"/>
        <v>0</v>
      </c>
      <c r="T34" s="74">
        <f t="shared" si="11"/>
        <v>0</v>
      </c>
      <c r="U34" s="74">
        <f t="shared" si="12"/>
        <v>0</v>
      </c>
      <c r="V34" s="74">
        <f t="shared" si="13"/>
        <v>0</v>
      </c>
      <c r="W34" s="67"/>
      <c r="X34" s="74">
        <f t="shared" si="14"/>
        <v>0</v>
      </c>
      <c r="Y34" s="74">
        <f t="shared" si="15"/>
        <v>0</v>
      </c>
      <c r="Z34" s="121">
        <f t="shared" si="16"/>
        <v>0</v>
      </c>
      <c r="AA34" s="148" t="str">
        <f t="shared" si="17"/>
        <v>OK</v>
      </c>
      <c r="AF34" s="5"/>
      <c r="AG34" s="5"/>
      <c r="AH34" s="5"/>
    </row>
    <row r="35" spans="1:34" ht="13.5" customHeight="1">
      <c r="A35" s="112"/>
      <c r="B35" s="93" t="s">
        <v>56</v>
      </c>
      <c r="C35" s="95"/>
      <c r="D35" s="67">
        <v>20</v>
      </c>
      <c r="E35" s="76"/>
      <c r="F35" s="76">
        <v>0</v>
      </c>
      <c r="G35" s="74">
        <f t="shared" si="0"/>
        <v>0</v>
      </c>
      <c r="H35" s="96">
        <f t="shared" si="1"/>
        <v>0</v>
      </c>
      <c r="I35" s="74">
        <f t="shared" si="2"/>
        <v>0</v>
      </c>
      <c r="J35" s="71">
        <f t="shared" si="3"/>
        <v>0</v>
      </c>
      <c r="K35" s="74">
        <f t="shared" si="18"/>
        <v>0</v>
      </c>
      <c r="L35" s="96">
        <f t="shared" si="4"/>
        <v>0</v>
      </c>
      <c r="M35" s="74">
        <f t="shared" si="5"/>
        <v>0</v>
      </c>
      <c r="N35" s="74">
        <f t="shared" si="6"/>
        <v>0</v>
      </c>
      <c r="O35" s="74">
        <f t="shared" si="7"/>
        <v>0</v>
      </c>
      <c r="P35" s="67"/>
      <c r="Q35" s="74">
        <f t="shared" si="8"/>
        <v>0</v>
      </c>
      <c r="R35" s="74">
        <f t="shared" si="9"/>
        <v>0</v>
      </c>
      <c r="S35" s="96">
        <f t="shared" si="10"/>
        <v>0</v>
      </c>
      <c r="T35" s="74">
        <f t="shared" si="11"/>
        <v>0</v>
      </c>
      <c r="U35" s="74">
        <f t="shared" si="12"/>
        <v>0</v>
      </c>
      <c r="V35" s="74">
        <f t="shared" si="13"/>
        <v>0</v>
      </c>
      <c r="W35" s="67"/>
      <c r="X35" s="74">
        <f t="shared" si="14"/>
        <v>0</v>
      </c>
      <c r="Y35" s="74">
        <f t="shared" si="15"/>
        <v>0</v>
      </c>
      <c r="Z35" s="121">
        <f t="shared" si="16"/>
        <v>0</v>
      </c>
      <c r="AA35" s="148" t="str">
        <f t="shared" si="17"/>
        <v>OK</v>
      </c>
      <c r="AF35" s="5"/>
      <c r="AG35" s="5"/>
      <c r="AH35" s="5"/>
    </row>
    <row r="36" spans="1:27" ht="13.5" customHeight="1">
      <c r="A36" s="112"/>
      <c r="B36" s="93" t="s">
        <v>56</v>
      </c>
      <c r="C36" s="95"/>
      <c r="D36" s="67">
        <v>20</v>
      </c>
      <c r="E36" s="76"/>
      <c r="F36" s="76">
        <v>0</v>
      </c>
      <c r="G36" s="74">
        <f t="shared" si="0"/>
        <v>0</v>
      </c>
      <c r="H36" s="96">
        <f t="shared" si="1"/>
        <v>0</v>
      </c>
      <c r="I36" s="74">
        <f t="shared" si="2"/>
        <v>0</v>
      </c>
      <c r="J36" s="71">
        <f t="shared" si="3"/>
        <v>0</v>
      </c>
      <c r="K36" s="74">
        <f t="shared" si="18"/>
        <v>0</v>
      </c>
      <c r="L36" s="96">
        <f t="shared" si="4"/>
        <v>0</v>
      </c>
      <c r="M36" s="74">
        <f t="shared" si="5"/>
        <v>0</v>
      </c>
      <c r="N36" s="74">
        <f t="shared" si="6"/>
        <v>0</v>
      </c>
      <c r="O36" s="74">
        <f t="shared" si="7"/>
        <v>0</v>
      </c>
      <c r="P36" s="67"/>
      <c r="Q36" s="74">
        <f t="shared" si="8"/>
        <v>0</v>
      </c>
      <c r="R36" s="74">
        <f t="shared" si="9"/>
        <v>0</v>
      </c>
      <c r="S36" s="96">
        <f t="shared" si="10"/>
        <v>0</v>
      </c>
      <c r="T36" s="74">
        <f t="shared" si="11"/>
        <v>0</v>
      </c>
      <c r="U36" s="74">
        <f t="shared" si="12"/>
        <v>0</v>
      </c>
      <c r="V36" s="74">
        <f t="shared" si="13"/>
        <v>0</v>
      </c>
      <c r="W36" s="67"/>
      <c r="X36" s="74">
        <f t="shared" si="14"/>
        <v>0</v>
      </c>
      <c r="Y36" s="74">
        <f t="shared" si="15"/>
        <v>0</v>
      </c>
      <c r="Z36" s="121">
        <f t="shared" si="16"/>
        <v>0</v>
      </c>
      <c r="AA36" s="148" t="str">
        <f t="shared" si="17"/>
        <v>OK</v>
      </c>
    </row>
    <row r="37" spans="1:27" ht="13.5" customHeight="1">
      <c r="A37" s="111"/>
      <c r="B37" s="93" t="s">
        <v>56</v>
      </c>
      <c r="C37" s="94"/>
      <c r="D37" s="67">
        <v>20</v>
      </c>
      <c r="E37" s="76"/>
      <c r="F37" s="76">
        <v>0</v>
      </c>
      <c r="G37" s="74">
        <f t="shared" si="0"/>
        <v>0</v>
      </c>
      <c r="H37" s="96">
        <f t="shared" si="1"/>
        <v>0</v>
      </c>
      <c r="I37" s="74">
        <f t="shared" si="2"/>
        <v>0</v>
      </c>
      <c r="J37" s="71">
        <f t="shared" si="3"/>
        <v>0</v>
      </c>
      <c r="K37" s="74">
        <f t="shared" si="18"/>
        <v>0</v>
      </c>
      <c r="L37" s="96">
        <f t="shared" si="4"/>
        <v>0</v>
      </c>
      <c r="M37" s="74">
        <f t="shared" si="5"/>
        <v>0</v>
      </c>
      <c r="N37" s="74">
        <f t="shared" si="6"/>
        <v>0</v>
      </c>
      <c r="O37" s="74">
        <f t="shared" si="7"/>
        <v>0</v>
      </c>
      <c r="P37" s="67"/>
      <c r="Q37" s="74">
        <f t="shared" si="8"/>
        <v>0</v>
      </c>
      <c r="R37" s="74">
        <f t="shared" si="9"/>
        <v>0</v>
      </c>
      <c r="S37" s="96">
        <f t="shared" si="10"/>
        <v>0</v>
      </c>
      <c r="T37" s="74">
        <f t="shared" si="11"/>
        <v>0</v>
      </c>
      <c r="U37" s="74">
        <f t="shared" si="12"/>
        <v>0</v>
      </c>
      <c r="V37" s="74">
        <f t="shared" si="13"/>
        <v>0</v>
      </c>
      <c r="W37" s="67"/>
      <c r="X37" s="74">
        <f t="shared" si="14"/>
        <v>0</v>
      </c>
      <c r="Y37" s="74">
        <f t="shared" si="15"/>
        <v>0</v>
      </c>
      <c r="Z37" s="121">
        <f t="shared" si="16"/>
        <v>0</v>
      </c>
      <c r="AA37" s="148" t="str">
        <f t="shared" si="17"/>
        <v>OK</v>
      </c>
    </row>
    <row r="38" spans="1:27" ht="13.5" customHeight="1">
      <c r="A38" s="110"/>
      <c r="B38" s="93" t="s">
        <v>56</v>
      </c>
      <c r="C38" s="68"/>
      <c r="D38" s="67">
        <v>20</v>
      </c>
      <c r="E38" s="76"/>
      <c r="F38" s="76">
        <v>0</v>
      </c>
      <c r="G38" s="74">
        <f t="shared" si="0"/>
        <v>0</v>
      </c>
      <c r="H38" s="96">
        <f t="shared" si="1"/>
        <v>0</v>
      </c>
      <c r="I38" s="74">
        <f t="shared" si="2"/>
        <v>0</v>
      </c>
      <c r="J38" s="71">
        <f t="shared" si="3"/>
        <v>0</v>
      </c>
      <c r="K38" s="74">
        <f t="shared" si="18"/>
        <v>0</v>
      </c>
      <c r="L38" s="96">
        <f t="shared" si="4"/>
        <v>0</v>
      </c>
      <c r="M38" s="74">
        <f t="shared" si="5"/>
        <v>0</v>
      </c>
      <c r="N38" s="74">
        <f t="shared" si="6"/>
        <v>0</v>
      </c>
      <c r="O38" s="74">
        <f t="shared" si="7"/>
        <v>0</v>
      </c>
      <c r="P38" s="67"/>
      <c r="Q38" s="74">
        <f t="shared" si="8"/>
        <v>0</v>
      </c>
      <c r="R38" s="74">
        <f t="shared" si="9"/>
        <v>0</v>
      </c>
      <c r="S38" s="96">
        <f t="shared" si="10"/>
        <v>0</v>
      </c>
      <c r="T38" s="74">
        <f t="shared" si="11"/>
        <v>0</v>
      </c>
      <c r="U38" s="74">
        <f t="shared" si="12"/>
        <v>0</v>
      </c>
      <c r="V38" s="74">
        <f t="shared" si="13"/>
        <v>0</v>
      </c>
      <c r="W38" s="67"/>
      <c r="X38" s="74">
        <f t="shared" si="14"/>
        <v>0</v>
      </c>
      <c r="Y38" s="74">
        <f t="shared" si="15"/>
        <v>0</v>
      </c>
      <c r="Z38" s="121">
        <f t="shared" si="16"/>
        <v>0</v>
      </c>
      <c r="AA38" s="148" t="str">
        <f t="shared" si="17"/>
        <v>OK</v>
      </c>
    </row>
    <row r="39" spans="1:27" ht="13.5" customHeight="1">
      <c r="A39" s="110"/>
      <c r="B39" s="93" t="s">
        <v>56</v>
      </c>
      <c r="C39" s="68"/>
      <c r="D39" s="67">
        <v>20</v>
      </c>
      <c r="E39" s="76"/>
      <c r="F39" s="76">
        <v>0</v>
      </c>
      <c r="G39" s="74">
        <f t="shared" si="0"/>
        <v>0</v>
      </c>
      <c r="H39" s="96">
        <f t="shared" si="1"/>
        <v>0</v>
      </c>
      <c r="I39" s="74">
        <f t="shared" si="2"/>
        <v>0</v>
      </c>
      <c r="J39" s="71">
        <f t="shared" si="3"/>
        <v>0</v>
      </c>
      <c r="K39" s="74">
        <f t="shared" si="18"/>
        <v>0</v>
      </c>
      <c r="L39" s="96">
        <f t="shared" si="4"/>
        <v>0</v>
      </c>
      <c r="M39" s="74">
        <f t="shared" si="5"/>
        <v>0</v>
      </c>
      <c r="N39" s="74">
        <f t="shared" si="6"/>
        <v>0</v>
      </c>
      <c r="O39" s="74">
        <f t="shared" si="7"/>
        <v>0</v>
      </c>
      <c r="P39" s="67"/>
      <c r="Q39" s="74">
        <f t="shared" si="8"/>
        <v>0</v>
      </c>
      <c r="R39" s="74">
        <f t="shared" si="9"/>
        <v>0</v>
      </c>
      <c r="S39" s="96">
        <f t="shared" si="10"/>
        <v>0</v>
      </c>
      <c r="T39" s="74">
        <f t="shared" si="11"/>
        <v>0</v>
      </c>
      <c r="U39" s="74">
        <f t="shared" si="12"/>
        <v>0</v>
      </c>
      <c r="V39" s="74">
        <f t="shared" si="13"/>
        <v>0</v>
      </c>
      <c r="W39" s="67"/>
      <c r="X39" s="74">
        <f t="shared" si="14"/>
        <v>0</v>
      </c>
      <c r="Y39" s="74">
        <f t="shared" si="15"/>
        <v>0</v>
      </c>
      <c r="Z39" s="121">
        <f t="shared" si="16"/>
        <v>0</v>
      </c>
      <c r="AA39" s="148" t="str">
        <f t="shared" si="17"/>
        <v>OK</v>
      </c>
    </row>
    <row r="40" spans="1:27" ht="13.5" customHeight="1">
      <c r="A40" s="112"/>
      <c r="B40" s="93" t="s">
        <v>56</v>
      </c>
      <c r="C40" s="95"/>
      <c r="D40" s="67">
        <v>20</v>
      </c>
      <c r="E40" s="76"/>
      <c r="F40" s="76">
        <v>0</v>
      </c>
      <c r="G40" s="74">
        <f t="shared" si="0"/>
        <v>0</v>
      </c>
      <c r="H40" s="96">
        <f t="shared" si="1"/>
        <v>0</v>
      </c>
      <c r="I40" s="74">
        <f t="shared" si="2"/>
        <v>0</v>
      </c>
      <c r="J40" s="71">
        <f t="shared" si="3"/>
        <v>0</v>
      </c>
      <c r="K40" s="74">
        <f t="shared" si="18"/>
        <v>0</v>
      </c>
      <c r="L40" s="96">
        <f t="shared" si="4"/>
        <v>0</v>
      </c>
      <c r="M40" s="74">
        <f t="shared" si="5"/>
        <v>0</v>
      </c>
      <c r="N40" s="74">
        <f t="shared" si="6"/>
        <v>0</v>
      </c>
      <c r="O40" s="74">
        <f t="shared" si="7"/>
        <v>0</v>
      </c>
      <c r="P40" s="67"/>
      <c r="Q40" s="74">
        <f t="shared" si="8"/>
        <v>0</v>
      </c>
      <c r="R40" s="74">
        <f t="shared" si="9"/>
        <v>0</v>
      </c>
      <c r="S40" s="96">
        <f t="shared" si="10"/>
        <v>0</v>
      </c>
      <c r="T40" s="74">
        <f t="shared" si="11"/>
        <v>0</v>
      </c>
      <c r="U40" s="74">
        <f t="shared" si="12"/>
        <v>0</v>
      </c>
      <c r="V40" s="74">
        <f t="shared" si="13"/>
        <v>0</v>
      </c>
      <c r="W40" s="67"/>
      <c r="X40" s="74">
        <f t="shared" si="14"/>
        <v>0</v>
      </c>
      <c r="Y40" s="74">
        <f t="shared" si="15"/>
        <v>0</v>
      </c>
      <c r="Z40" s="121">
        <f t="shared" si="16"/>
        <v>0</v>
      </c>
      <c r="AA40" s="148" t="str">
        <f t="shared" si="17"/>
        <v>OK</v>
      </c>
    </row>
    <row r="41" spans="1:27" ht="13.5" customHeight="1">
      <c r="A41" s="112"/>
      <c r="B41" s="93" t="s">
        <v>56</v>
      </c>
      <c r="C41" s="95"/>
      <c r="D41" s="67">
        <v>20</v>
      </c>
      <c r="E41" s="76"/>
      <c r="F41" s="76">
        <v>0</v>
      </c>
      <c r="G41" s="74">
        <f t="shared" si="0"/>
        <v>0</v>
      </c>
      <c r="H41" s="96">
        <f t="shared" si="1"/>
        <v>0</v>
      </c>
      <c r="I41" s="74">
        <f t="shared" si="2"/>
        <v>0</v>
      </c>
      <c r="J41" s="71">
        <f t="shared" si="3"/>
        <v>0</v>
      </c>
      <c r="K41" s="74">
        <f t="shared" si="18"/>
        <v>0</v>
      </c>
      <c r="L41" s="96">
        <f t="shared" si="4"/>
        <v>0</v>
      </c>
      <c r="M41" s="74">
        <f t="shared" si="5"/>
        <v>0</v>
      </c>
      <c r="N41" s="74">
        <f t="shared" si="6"/>
        <v>0</v>
      </c>
      <c r="O41" s="74">
        <f t="shared" si="7"/>
        <v>0</v>
      </c>
      <c r="P41" s="67"/>
      <c r="Q41" s="74">
        <f t="shared" si="8"/>
        <v>0</v>
      </c>
      <c r="R41" s="74">
        <f t="shared" si="9"/>
        <v>0</v>
      </c>
      <c r="S41" s="96">
        <f t="shared" si="10"/>
        <v>0</v>
      </c>
      <c r="T41" s="74">
        <f t="shared" si="11"/>
        <v>0</v>
      </c>
      <c r="U41" s="74">
        <f t="shared" si="12"/>
        <v>0</v>
      </c>
      <c r="V41" s="74">
        <f t="shared" si="13"/>
        <v>0</v>
      </c>
      <c r="W41" s="67"/>
      <c r="X41" s="74">
        <f t="shared" si="14"/>
        <v>0</v>
      </c>
      <c r="Y41" s="74">
        <f t="shared" si="15"/>
        <v>0</v>
      </c>
      <c r="Z41" s="121">
        <f t="shared" si="16"/>
        <v>0</v>
      </c>
      <c r="AA41" s="148" t="str">
        <f t="shared" si="17"/>
        <v>OK</v>
      </c>
    </row>
    <row r="42" spans="1:27" ht="13.5" customHeight="1">
      <c r="A42" s="112"/>
      <c r="B42" s="93" t="s">
        <v>56</v>
      </c>
      <c r="C42" s="95"/>
      <c r="D42" s="67">
        <v>20</v>
      </c>
      <c r="E42" s="76"/>
      <c r="F42" s="76">
        <v>0</v>
      </c>
      <c r="G42" s="74">
        <f t="shared" si="0"/>
        <v>0</v>
      </c>
      <c r="H42" s="96">
        <f t="shared" si="1"/>
        <v>0</v>
      </c>
      <c r="I42" s="74">
        <f t="shared" si="2"/>
        <v>0</v>
      </c>
      <c r="J42" s="71">
        <f t="shared" si="3"/>
        <v>0</v>
      </c>
      <c r="K42" s="74">
        <f t="shared" si="18"/>
        <v>0</v>
      </c>
      <c r="L42" s="96">
        <f t="shared" si="4"/>
        <v>0</v>
      </c>
      <c r="M42" s="74">
        <f t="shared" si="5"/>
        <v>0</v>
      </c>
      <c r="N42" s="74">
        <f t="shared" si="6"/>
        <v>0</v>
      </c>
      <c r="O42" s="74">
        <f t="shared" si="7"/>
        <v>0</v>
      </c>
      <c r="P42" s="67"/>
      <c r="Q42" s="74">
        <f t="shared" si="8"/>
        <v>0</v>
      </c>
      <c r="R42" s="74">
        <f t="shared" si="9"/>
        <v>0</v>
      </c>
      <c r="S42" s="96">
        <f t="shared" si="10"/>
        <v>0</v>
      </c>
      <c r="T42" s="74">
        <f t="shared" si="11"/>
        <v>0</v>
      </c>
      <c r="U42" s="74">
        <f t="shared" si="12"/>
        <v>0</v>
      </c>
      <c r="V42" s="74">
        <f t="shared" si="13"/>
        <v>0</v>
      </c>
      <c r="W42" s="67"/>
      <c r="X42" s="74">
        <f t="shared" si="14"/>
        <v>0</v>
      </c>
      <c r="Y42" s="74">
        <f t="shared" si="15"/>
        <v>0</v>
      </c>
      <c r="Z42" s="121">
        <f t="shared" si="16"/>
        <v>0</v>
      </c>
      <c r="AA42" s="148" t="str">
        <f t="shared" si="17"/>
        <v>OK</v>
      </c>
    </row>
    <row r="43" spans="1:27" ht="13.5" customHeight="1">
      <c r="A43" s="112"/>
      <c r="B43" s="93" t="s">
        <v>56</v>
      </c>
      <c r="C43" s="95"/>
      <c r="D43" s="67">
        <v>20</v>
      </c>
      <c r="E43" s="76"/>
      <c r="F43" s="76">
        <v>0</v>
      </c>
      <c r="G43" s="74">
        <f t="shared" si="0"/>
        <v>0</v>
      </c>
      <c r="H43" s="96">
        <f t="shared" si="1"/>
        <v>0</v>
      </c>
      <c r="I43" s="74">
        <f t="shared" si="2"/>
        <v>0</v>
      </c>
      <c r="J43" s="71">
        <f t="shared" si="3"/>
        <v>0</v>
      </c>
      <c r="K43" s="74">
        <f t="shared" si="18"/>
        <v>0</v>
      </c>
      <c r="L43" s="96">
        <f t="shared" si="4"/>
        <v>0</v>
      </c>
      <c r="M43" s="74">
        <f t="shared" si="5"/>
        <v>0</v>
      </c>
      <c r="N43" s="74">
        <f t="shared" si="6"/>
        <v>0</v>
      </c>
      <c r="O43" s="74">
        <f t="shared" si="7"/>
        <v>0</v>
      </c>
      <c r="P43" s="67"/>
      <c r="Q43" s="74">
        <f t="shared" si="8"/>
        <v>0</v>
      </c>
      <c r="R43" s="74">
        <f t="shared" si="9"/>
        <v>0</v>
      </c>
      <c r="S43" s="96">
        <f t="shared" si="10"/>
        <v>0</v>
      </c>
      <c r="T43" s="74">
        <f t="shared" si="11"/>
        <v>0</v>
      </c>
      <c r="U43" s="74">
        <f t="shared" si="12"/>
        <v>0</v>
      </c>
      <c r="V43" s="74">
        <f t="shared" si="13"/>
        <v>0</v>
      </c>
      <c r="W43" s="67"/>
      <c r="X43" s="74">
        <f t="shared" si="14"/>
        <v>0</v>
      </c>
      <c r="Y43" s="74">
        <f t="shared" si="15"/>
        <v>0</v>
      </c>
      <c r="Z43" s="121">
        <f t="shared" si="16"/>
        <v>0</v>
      </c>
      <c r="AA43" s="148" t="str">
        <f t="shared" si="17"/>
        <v>OK</v>
      </c>
    </row>
    <row r="44" spans="1:27" ht="12" customHeight="1">
      <c r="A44" s="112"/>
      <c r="B44" s="93" t="s">
        <v>56</v>
      </c>
      <c r="C44" s="95"/>
      <c r="D44" s="67">
        <v>20</v>
      </c>
      <c r="E44" s="76"/>
      <c r="F44" s="76">
        <v>0</v>
      </c>
      <c r="G44" s="74">
        <f t="shared" si="0"/>
        <v>0</v>
      </c>
      <c r="H44" s="96">
        <f t="shared" si="1"/>
        <v>0</v>
      </c>
      <c r="I44" s="74">
        <f t="shared" si="2"/>
        <v>0</v>
      </c>
      <c r="J44" s="71">
        <f t="shared" si="3"/>
        <v>0</v>
      </c>
      <c r="K44" s="74">
        <f t="shared" si="18"/>
        <v>0</v>
      </c>
      <c r="L44" s="96">
        <f t="shared" si="4"/>
        <v>0</v>
      </c>
      <c r="M44" s="74">
        <f t="shared" si="5"/>
        <v>0</v>
      </c>
      <c r="N44" s="74">
        <f t="shared" si="6"/>
        <v>0</v>
      </c>
      <c r="O44" s="74">
        <f t="shared" si="7"/>
        <v>0</v>
      </c>
      <c r="P44" s="67"/>
      <c r="Q44" s="74">
        <f t="shared" si="8"/>
        <v>0</v>
      </c>
      <c r="R44" s="74">
        <f t="shared" si="9"/>
        <v>0</v>
      </c>
      <c r="S44" s="96">
        <f t="shared" si="10"/>
        <v>0</v>
      </c>
      <c r="T44" s="74">
        <f t="shared" si="11"/>
        <v>0</v>
      </c>
      <c r="U44" s="74">
        <f t="shared" si="12"/>
        <v>0</v>
      </c>
      <c r="V44" s="74">
        <f t="shared" si="13"/>
        <v>0</v>
      </c>
      <c r="W44" s="67"/>
      <c r="X44" s="74">
        <f t="shared" si="14"/>
        <v>0</v>
      </c>
      <c r="Y44" s="74">
        <f t="shared" si="15"/>
        <v>0</v>
      </c>
      <c r="Z44" s="121">
        <f t="shared" si="16"/>
        <v>0</v>
      </c>
      <c r="AA44" s="148" t="str">
        <f t="shared" si="17"/>
        <v>OK</v>
      </c>
    </row>
    <row r="45" spans="1:27" ht="12" customHeight="1">
      <c r="A45" s="112"/>
      <c r="B45" s="93" t="s">
        <v>56</v>
      </c>
      <c r="C45" s="95"/>
      <c r="D45" s="67">
        <v>20</v>
      </c>
      <c r="E45" s="76"/>
      <c r="F45" s="76">
        <v>0</v>
      </c>
      <c r="G45" s="74">
        <f t="shared" si="0"/>
        <v>0</v>
      </c>
      <c r="H45" s="96">
        <f t="shared" si="1"/>
        <v>0</v>
      </c>
      <c r="I45" s="74">
        <f t="shared" si="2"/>
        <v>0</v>
      </c>
      <c r="J45" s="71">
        <f t="shared" si="3"/>
        <v>0</v>
      </c>
      <c r="K45" s="74">
        <f t="shared" si="18"/>
        <v>0</v>
      </c>
      <c r="L45" s="96">
        <f t="shared" si="4"/>
        <v>0</v>
      </c>
      <c r="M45" s="74">
        <f t="shared" si="5"/>
        <v>0</v>
      </c>
      <c r="N45" s="74">
        <f t="shared" si="6"/>
        <v>0</v>
      </c>
      <c r="O45" s="74">
        <f t="shared" si="7"/>
        <v>0</v>
      </c>
      <c r="P45" s="67"/>
      <c r="Q45" s="74">
        <f t="shared" si="8"/>
        <v>0</v>
      </c>
      <c r="R45" s="74">
        <f t="shared" si="9"/>
        <v>0</v>
      </c>
      <c r="S45" s="96">
        <f t="shared" si="10"/>
        <v>0</v>
      </c>
      <c r="T45" s="74">
        <f t="shared" si="11"/>
        <v>0</v>
      </c>
      <c r="U45" s="74">
        <f t="shared" si="12"/>
        <v>0</v>
      </c>
      <c r="V45" s="74">
        <f t="shared" si="13"/>
        <v>0</v>
      </c>
      <c r="W45" s="67"/>
      <c r="X45" s="74">
        <f t="shared" si="14"/>
        <v>0</v>
      </c>
      <c r="Y45" s="74">
        <f t="shared" si="15"/>
        <v>0</v>
      </c>
      <c r="Z45" s="121">
        <f t="shared" si="16"/>
        <v>0</v>
      </c>
      <c r="AA45" s="148" t="str">
        <f t="shared" si="17"/>
        <v>OK</v>
      </c>
    </row>
    <row r="46" spans="1:27" ht="12" customHeight="1">
      <c r="A46" s="112"/>
      <c r="B46" s="93" t="s">
        <v>56</v>
      </c>
      <c r="C46" s="95"/>
      <c r="D46" s="67">
        <v>20</v>
      </c>
      <c r="E46" s="76"/>
      <c r="F46" s="76">
        <v>0</v>
      </c>
      <c r="G46" s="74">
        <f t="shared" si="0"/>
        <v>0</v>
      </c>
      <c r="H46" s="96">
        <f t="shared" si="1"/>
        <v>0</v>
      </c>
      <c r="I46" s="74">
        <f t="shared" si="2"/>
        <v>0</v>
      </c>
      <c r="J46" s="71">
        <f t="shared" si="3"/>
        <v>0</v>
      </c>
      <c r="K46" s="74">
        <f t="shared" si="18"/>
        <v>0</v>
      </c>
      <c r="L46" s="96">
        <f t="shared" si="4"/>
        <v>0</v>
      </c>
      <c r="M46" s="74">
        <f t="shared" si="5"/>
        <v>0</v>
      </c>
      <c r="N46" s="74">
        <f t="shared" si="6"/>
        <v>0</v>
      </c>
      <c r="O46" s="74">
        <f t="shared" si="7"/>
        <v>0</v>
      </c>
      <c r="P46" s="67"/>
      <c r="Q46" s="74">
        <f t="shared" si="8"/>
        <v>0</v>
      </c>
      <c r="R46" s="74">
        <f t="shared" si="9"/>
        <v>0</v>
      </c>
      <c r="S46" s="96">
        <f t="shared" si="10"/>
        <v>0</v>
      </c>
      <c r="T46" s="74">
        <f t="shared" si="11"/>
        <v>0</v>
      </c>
      <c r="U46" s="74">
        <f t="shared" si="12"/>
        <v>0</v>
      </c>
      <c r="V46" s="74">
        <f t="shared" si="13"/>
        <v>0</v>
      </c>
      <c r="W46" s="67"/>
      <c r="X46" s="74">
        <f t="shared" si="14"/>
        <v>0</v>
      </c>
      <c r="Y46" s="74">
        <f t="shared" si="15"/>
        <v>0</v>
      </c>
      <c r="Z46" s="121">
        <f t="shared" si="16"/>
        <v>0</v>
      </c>
      <c r="AA46" s="148" t="str">
        <f t="shared" si="17"/>
        <v>OK</v>
      </c>
    </row>
    <row r="47" spans="1:27" ht="12" customHeight="1">
      <c r="A47" s="112"/>
      <c r="B47" s="93" t="s">
        <v>56</v>
      </c>
      <c r="C47" s="95"/>
      <c r="D47" s="67">
        <v>20</v>
      </c>
      <c r="E47" s="76"/>
      <c r="F47" s="76">
        <v>0</v>
      </c>
      <c r="G47" s="74">
        <f t="shared" si="0"/>
        <v>0</v>
      </c>
      <c r="H47" s="96">
        <f t="shared" si="1"/>
        <v>0</v>
      </c>
      <c r="I47" s="74">
        <f t="shared" si="2"/>
        <v>0</v>
      </c>
      <c r="J47" s="71">
        <f t="shared" si="3"/>
        <v>0</v>
      </c>
      <c r="K47" s="74">
        <f t="shared" si="18"/>
        <v>0</v>
      </c>
      <c r="L47" s="96">
        <f t="shared" si="4"/>
        <v>0</v>
      </c>
      <c r="M47" s="74">
        <f t="shared" si="5"/>
        <v>0</v>
      </c>
      <c r="N47" s="74">
        <f t="shared" si="6"/>
        <v>0</v>
      </c>
      <c r="O47" s="74">
        <f t="shared" si="7"/>
        <v>0</v>
      </c>
      <c r="P47" s="67"/>
      <c r="Q47" s="74">
        <f t="shared" si="8"/>
        <v>0</v>
      </c>
      <c r="R47" s="74">
        <f t="shared" si="9"/>
        <v>0</v>
      </c>
      <c r="S47" s="96">
        <f t="shared" si="10"/>
        <v>0</v>
      </c>
      <c r="T47" s="74">
        <f t="shared" si="11"/>
        <v>0</v>
      </c>
      <c r="U47" s="74">
        <f t="shared" si="12"/>
        <v>0</v>
      </c>
      <c r="V47" s="74">
        <f t="shared" si="13"/>
        <v>0</v>
      </c>
      <c r="W47" s="67"/>
      <c r="X47" s="74">
        <f t="shared" si="14"/>
        <v>0</v>
      </c>
      <c r="Y47" s="74">
        <f t="shared" si="15"/>
        <v>0</v>
      </c>
      <c r="Z47" s="121">
        <f t="shared" si="16"/>
        <v>0</v>
      </c>
      <c r="AA47" s="148" t="str">
        <f t="shared" si="17"/>
        <v>OK</v>
      </c>
    </row>
    <row r="48" spans="1:27" ht="12.75">
      <c r="A48" s="112"/>
      <c r="B48" s="93" t="s">
        <v>56</v>
      </c>
      <c r="C48" s="95"/>
      <c r="D48" s="67">
        <v>20</v>
      </c>
      <c r="E48" s="76"/>
      <c r="F48" s="76">
        <v>0</v>
      </c>
      <c r="G48" s="74">
        <f t="shared" si="0"/>
        <v>0</v>
      </c>
      <c r="H48" s="96">
        <f t="shared" si="1"/>
        <v>0</v>
      </c>
      <c r="I48" s="74">
        <f t="shared" si="2"/>
        <v>0</v>
      </c>
      <c r="J48" s="71">
        <f t="shared" si="3"/>
        <v>0</v>
      </c>
      <c r="K48" s="74">
        <f t="shared" si="18"/>
        <v>0</v>
      </c>
      <c r="L48" s="96">
        <f t="shared" si="4"/>
        <v>0</v>
      </c>
      <c r="M48" s="74">
        <f t="shared" si="5"/>
        <v>0</v>
      </c>
      <c r="N48" s="74">
        <f t="shared" si="6"/>
        <v>0</v>
      </c>
      <c r="O48" s="74">
        <f t="shared" si="7"/>
        <v>0</v>
      </c>
      <c r="P48" s="67"/>
      <c r="Q48" s="74">
        <f t="shared" si="8"/>
        <v>0</v>
      </c>
      <c r="R48" s="74">
        <f t="shared" si="9"/>
        <v>0</v>
      </c>
      <c r="S48" s="96">
        <f t="shared" si="10"/>
        <v>0</v>
      </c>
      <c r="T48" s="74">
        <f t="shared" si="11"/>
        <v>0</v>
      </c>
      <c r="U48" s="74">
        <f t="shared" si="12"/>
        <v>0</v>
      </c>
      <c r="V48" s="74">
        <f t="shared" si="13"/>
        <v>0</v>
      </c>
      <c r="W48" s="67"/>
      <c r="X48" s="74">
        <f t="shared" si="14"/>
        <v>0</v>
      </c>
      <c r="Y48" s="74">
        <f t="shared" si="15"/>
        <v>0</v>
      </c>
      <c r="Z48" s="121">
        <f t="shared" si="16"/>
        <v>0</v>
      </c>
      <c r="AA48" s="148" t="str">
        <f t="shared" si="17"/>
        <v>OK</v>
      </c>
    </row>
    <row r="49" spans="1:27" ht="12.75">
      <c r="A49" s="112"/>
      <c r="B49" s="93" t="s">
        <v>56</v>
      </c>
      <c r="C49" s="95"/>
      <c r="D49" s="67">
        <v>20</v>
      </c>
      <c r="E49" s="76"/>
      <c r="F49" s="76">
        <v>0</v>
      </c>
      <c r="G49" s="74">
        <f t="shared" si="0"/>
        <v>0</v>
      </c>
      <c r="H49" s="96">
        <f t="shared" si="1"/>
        <v>0</v>
      </c>
      <c r="I49" s="74">
        <f t="shared" si="2"/>
        <v>0</v>
      </c>
      <c r="J49" s="71">
        <f t="shared" si="3"/>
        <v>0</v>
      </c>
      <c r="K49" s="74">
        <f t="shared" si="18"/>
        <v>0</v>
      </c>
      <c r="L49" s="96">
        <f t="shared" si="4"/>
        <v>0</v>
      </c>
      <c r="M49" s="74">
        <f t="shared" si="5"/>
        <v>0</v>
      </c>
      <c r="N49" s="74">
        <f t="shared" si="6"/>
        <v>0</v>
      </c>
      <c r="O49" s="74">
        <f t="shared" si="7"/>
        <v>0</v>
      </c>
      <c r="P49" s="67"/>
      <c r="Q49" s="74">
        <f t="shared" si="8"/>
        <v>0</v>
      </c>
      <c r="R49" s="74">
        <f t="shared" si="9"/>
        <v>0</v>
      </c>
      <c r="S49" s="96">
        <f t="shared" si="10"/>
        <v>0</v>
      </c>
      <c r="T49" s="74">
        <f t="shared" si="11"/>
        <v>0</v>
      </c>
      <c r="U49" s="74">
        <f t="shared" si="12"/>
        <v>0</v>
      </c>
      <c r="V49" s="74">
        <f t="shared" si="13"/>
        <v>0</v>
      </c>
      <c r="W49" s="67"/>
      <c r="X49" s="74">
        <f t="shared" si="14"/>
        <v>0</v>
      </c>
      <c r="Y49" s="74">
        <f t="shared" si="15"/>
        <v>0</v>
      </c>
      <c r="Z49" s="121">
        <f t="shared" si="16"/>
        <v>0</v>
      </c>
      <c r="AA49" s="148" t="str">
        <f t="shared" si="17"/>
        <v>OK</v>
      </c>
    </row>
    <row r="50" spans="1:27" ht="12.75">
      <c r="A50" s="112"/>
      <c r="B50" s="93" t="s">
        <v>56</v>
      </c>
      <c r="C50" s="95"/>
      <c r="D50" s="67">
        <v>20</v>
      </c>
      <c r="E50" s="76"/>
      <c r="F50" s="76">
        <v>0</v>
      </c>
      <c r="G50" s="74">
        <f t="shared" si="0"/>
        <v>0</v>
      </c>
      <c r="H50" s="96">
        <f t="shared" si="1"/>
        <v>0</v>
      </c>
      <c r="I50" s="97">
        <f t="shared" si="2"/>
        <v>0</v>
      </c>
      <c r="J50" s="71">
        <f t="shared" si="3"/>
        <v>0</v>
      </c>
      <c r="K50" s="87">
        <f t="shared" si="18"/>
        <v>0</v>
      </c>
      <c r="L50" s="98">
        <f t="shared" si="4"/>
        <v>0</v>
      </c>
      <c r="M50" s="97">
        <f t="shared" si="5"/>
        <v>0</v>
      </c>
      <c r="N50" s="87">
        <f t="shared" si="6"/>
        <v>0</v>
      </c>
      <c r="O50" s="87">
        <f t="shared" si="7"/>
        <v>0</v>
      </c>
      <c r="P50" s="67"/>
      <c r="Q50" s="87">
        <f t="shared" si="8"/>
        <v>0</v>
      </c>
      <c r="R50" s="87">
        <f t="shared" si="9"/>
        <v>0</v>
      </c>
      <c r="S50" s="98">
        <f t="shared" si="10"/>
        <v>0</v>
      </c>
      <c r="T50" s="97">
        <f t="shared" si="11"/>
        <v>0</v>
      </c>
      <c r="U50" s="87">
        <f t="shared" si="12"/>
        <v>0</v>
      </c>
      <c r="V50" s="87">
        <f t="shared" si="13"/>
        <v>0</v>
      </c>
      <c r="W50" s="67"/>
      <c r="X50" s="87">
        <f t="shared" si="14"/>
        <v>0</v>
      </c>
      <c r="Y50" s="87">
        <f t="shared" si="15"/>
        <v>0</v>
      </c>
      <c r="Z50" s="122">
        <f t="shared" si="16"/>
        <v>0</v>
      </c>
      <c r="AA50" s="148" t="str">
        <f t="shared" si="17"/>
        <v>OK</v>
      </c>
    </row>
    <row r="51" spans="1:27" ht="12.75">
      <c r="A51" s="109"/>
      <c r="D51" s="64"/>
      <c r="E51" s="64"/>
      <c r="F51" s="73"/>
      <c r="G51" s="73"/>
      <c r="H51" s="92"/>
      <c r="I51" s="74"/>
      <c r="J51" s="74"/>
      <c r="K51" s="74"/>
      <c r="L51" s="96"/>
      <c r="M51" s="74"/>
      <c r="N51" s="74"/>
      <c r="O51" s="74"/>
      <c r="P51" s="74"/>
      <c r="Q51" s="74"/>
      <c r="R51" s="74"/>
      <c r="S51" s="96"/>
      <c r="T51" s="74"/>
      <c r="U51" s="74"/>
      <c r="V51" s="74"/>
      <c r="W51" s="74"/>
      <c r="X51" s="74"/>
      <c r="Y51" s="74"/>
      <c r="Z51" s="121"/>
      <c r="AA51" s="147"/>
    </row>
    <row r="52" spans="1:27" ht="13.5" thickBot="1">
      <c r="A52" s="113" t="s">
        <v>59</v>
      </c>
      <c r="B52" s="56"/>
      <c r="C52" s="56"/>
      <c r="D52" s="64"/>
      <c r="E52" s="64"/>
      <c r="F52" s="73"/>
      <c r="G52" s="73"/>
      <c r="H52" s="92"/>
      <c r="I52" s="75">
        <f>SUM(I8:I50)</f>
        <v>78900</v>
      </c>
      <c r="J52" s="74"/>
      <c r="K52" s="75">
        <f>SUM(K8:K50)</f>
        <v>-37484.2501026694</v>
      </c>
      <c r="L52" s="99">
        <f>SUM(L8:L50)</f>
        <v>41415.7498973306</v>
      </c>
      <c r="M52" s="75">
        <f>SUM(M8:M50)</f>
        <v>0</v>
      </c>
      <c r="N52" s="75">
        <f>SUM(N8:N50)</f>
        <v>0</v>
      </c>
      <c r="O52" s="75">
        <f aca="true" t="shared" si="38" ref="O52:U52">SUM(O8:O50)</f>
        <v>78900</v>
      </c>
      <c r="P52" s="74"/>
      <c r="Q52" s="75">
        <f t="shared" si="38"/>
        <v>-3945</v>
      </c>
      <c r="R52" s="75">
        <f t="shared" si="38"/>
        <v>-41429.2501026694</v>
      </c>
      <c r="S52" s="99">
        <f t="shared" si="38"/>
        <v>37470.7498973306</v>
      </c>
      <c r="T52" s="75">
        <f t="shared" si="38"/>
        <v>0</v>
      </c>
      <c r="U52" s="75">
        <f t="shared" si="38"/>
        <v>0</v>
      </c>
      <c r="V52" s="75">
        <f>SUM(V8:V50)</f>
        <v>78900</v>
      </c>
      <c r="W52" s="74"/>
      <c r="X52" s="75">
        <f>SUM(X8:X50)</f>
        <v>-3945</v>
      </c>
      <c r="Y52" s="75">
        <f>SUM(Y8:Y50)</f>
        <v>-45374.2501026694</v>
      </c>
      <c r="Z52" s="123">
        <f>SUM(Z8:Z50)</f>
        <v>33525.7498973306</v>
      </c>
      <c r="AA52" s="147"/>
    </row>
    <row r="53" spans="1:27" ht="14.25" thickBot="1" thickTop="1">
      <c r="A53" s="117"/>
      <c r="B53" s="114"/>
      <c r="C53" s="114"/>
      <c r="D53" s="115"/>
      <c r="E53" s="115"/>
      <c r="F53" s="116"/>
      <c r="G53" s="116"/>
      <c r="H53" s="85"/>
      <c r="I53" s="85"/>
      <c r="J53" s="85"/>
      <c r="K53" s="85"/>
      <c r="L53" s="85"/>
      <c r="M53" s="86"/>
      <c r="N53" s="86"/>
      <c r="O53" s="86"/>
      <c r="P53" s="86"/>
      <c r="Q53" s="86"/>
      <c r="R53" s="86"/>
      <c r="S53" s="86"/>
      <c r="T53" s="86"/>
      <c r="U53" s="86"/>
      <c r="V53" s="86"/>
      <c r="W53" s="86"/>
      <c r="X53" s="86"/>
      <c r="Y53" s="86"/>
      <c r="Z53" s="124"/>
      <c r="AA53" s="149"/>
    </row>
    <row r="54" spans="4:26" ht="12.75">
      <c r="D54" s="64"/>
      <c r="E54" s="64"/>
      <c r="F54" s="73"/>
      <c r="G54" s="73"/>
      <c r="H54" s="74"/>
      <c r="I54" s="74"/>
      <c r="J54" s="74"/>
      <c r="K54" s="74"/>
      <c r="L54" s="74"/>
      <c r="M54" s="54"/>
      <c r="N54" s="54"/>
      <c r="O54" s="54"/>
      <c r="P54" s="54"/>
      <c r="Q54" s="54"/>
      <c r="R54" s="54"/>
      <c r="S54" s="54"/>
      <c r="T54" s="54"/>
      <c r="U54" s="54"/>
      <c r="V54" s="54"/>
      <c r="W54" s="54"/>
      <c r="X54" s="54"/>
      <c r="Y54" s="54"/>
      <c r="Z54" s="54"/>
    </row>
    <row r="55" spans="4:26" ht="12.75">
      <c r="D55" s="64"/>
      <c r="E55" s="64"/>
      <c r="F55" s="73"/>
      <c r="G55" s="73"/>
      <c r="H55" s="74"/>
      <c r="I55" s="74"/>
      <c r="J55" s="74"/>
      <c r="K55" s="74"/>
      <c r="L55" s="74"/>
      <c r="M55" s="54"/>
      <c r="N55" s="54"/>
      <c r="O55" s="54"/>
      <c r="P55" s="54"/>
      <c r="Q55" s="54"/>
      <c r="R55" s="54"/>
      <c r="S55" s="54"/>
      <c r="T55" s="54"/>
      <c r="U55" s="54"/>
      <c r="V55" s="54"/>
      <c r="W55" s="54"/>
      <c r="X55" s="54"/>
      <c r="Y55" s="54"/>
      <c r="Z55" s="54"/>
    </row>
    <row r="56" spans="4:26" ht="12.75">
      <c r="D56" s="64"/>
      <c r="E56" s="64"/>
      <c r="F56" s="73"/>
      <c r="G56" s="73"/>
      <c r="H56" s="74"/>
      <c r="I56" s="74"/>
      <c r="J56" s="74"/>
      <c r="K56" s="74"/>
      <c r="L56" s="74"/>
      <c r="M56" s="54"/>
      <c r="N56" s="54"/>
      <c r="O56" s="54"/>
      <c r="P56" s="54"/>
      <c r="Q56" s="54"/>
      <c r="R56" s="54"/>
      <c r="S56" s="54"/>
      <c r="T56" s="54"/>
      <c r="U56" s="54"/>
      <c r="V56" s="54"/>
      <c r="W56" s="54"/>
      <c r="X56" s="54"/>
      <c r="Y56" s="54"/>
      <c r="Z56" s="54"/>
    </row>
    <row r="57" spans="4:26" ht="12.75">
      <c r="D57" s="64"/>
      <c r="E57" s="64"/>
      <c r="F57" s="73"/>
      <c r="G57" s="73"/>
      <c r="H57" s="74"/>
      <c r="I57" s="74"/>
      <c r="J57" s="74"/>
      <c r="K57" s="74"/>
      <c r="L57" s="74"/>
      <c r="M57" s="54"/>
      <c r="N57" s="54"/>
      <c r="O57" s="54"/>
      <c r="P57" s="54"/>
      <c r="Q57" s="54"/>
      <c r="R57" s="54"/>
      <c r="S57" s="54"/>
      <c r="T57" s="54"/>
      <c r="U57" s="54"/>
      <c r="V57" s="54"/>
      <c r="W57" s="54"/>
      <c r="X57" s="54"/>
      <c r="Y57" s="54"/>
      <c r="Z57" s="54"/>
    </row>
    <row r="58" spans="4:26" ht="12.75">
      <c r="D58" s="64"/>
      <c r="E58" s="64"/>
      <c r="F58" s="73"/>
      <c r="G58" s="73"/>
      <c r="H58" s="74"/>
      <c r="I58" s="74"/>
      <c r="J58" s="74"/>
      <c r="K58" s="74"/>
      <c r="L58" s="74"/>
      <c r="M58" s="54"/>
      <c r="N58" s="54"/>
      <c r="O58" s="54"/>
      <c r="P58" s="54"/>
      <c r="Q58" s="54"/>
      <c r="R58" s="54"/>
      <c r="S58" s="54"/>
      <c r="T58" s="54"/>
      <c r="U58" s="54"/>
      <c r="V58" s="54"/>
      <c r="W58" s="54"/>
      <c r="X58" s="54"/>
      <c r="Y58" s="54"/>
      <c r="Z58" s="54"/>
    </row>
    <row r="59" spans="4:12" ht="12.75">
      <c r="D59" s="64"/>
      <c r="E59" s="64"/>
      <c r="F59" s="73"/>
      <c r="G59" s="73"/>
      <c r="H59" s="73"/>
      <c r="I59" s="73"/>
      <c r="J59" s="73"/>
      <c r="K59" s="73"/>
      <c r="L59" s="73"/>
    </row>
    <row r="60" spans="4:12" ht="12.75">
      <c r="D60" s="64"/>
      <c r="E60" s="64"/>
      <c r="F60" s="73"/>
      <c r="G60" s="73"/>
      <c r="H60" s="73"/>
      <c r="I60" s="73"/>
      <c r="J60" s="73"/>
      <c r="K60" s="73"/>
      <c r="L60" s="73"/>
    </row>
    <row r="61" spans="4:12" ht="12.75">
      <c r="D61" s="64"/>
      <c r="E61" s="64"/>
      <c r="F61" s="73"/>
      <c r="G61" s="73"/>
      <c r="H61" s="73"/>
      <c r="I61" s="73"/>
      <c r="J61" s="73"/>
      <c r="K61" s="73"/>
      <c r="L61" s="73"/>
    </row>
    <row r="62" spans="4:12" ht="12.75">
      <c r="D62" s="64"/>
      <c r="E62" s="64"/>
      <c r="F62" s="73"/>
      <c r="G62" s="73"/>
      <c r="H62" s="73"/>
      <c r="I62" s="73"/>
      <c r="J62" s="73"/>
      <c r="K62" s="73"/>
      <c r="L62" s="73"/>
    </row>
    <row r="63" spans="4:12" ht="12.75">
      <c r="D63" s="64"/>
      <c r="E63" s="64"/>
      <c r="F63" s="73"/>
      <c r="G63" s="73"/>
      <c r="H63" s="73"/>
      <c r="I63" s="73"/>
      <c r="J63" s="73"/>
      <c r="K63" s="73"/>
      <c r="L63" s="73"/>
    </row>
    <row r="64" spans="4:12" ht="12.75">
      <c r="D64" s="64"/>
      <c r="E64" s="64"/>
      <c r="F64" s="73"/>
      <c r="G64" s="73"/>
      <c r="H64" s="73"/>
      <c r="I64" s="73"/>
      <c r="J64" s="73"/>
      <c r="K64" s="73"/>
      <c r="L64" s="73"/>
    </row>
    <row r="65" spans="4:12" ht="12.75">
      <c r="D65" s="64"/>
      <c r="E65" s="64"/>
      <c r="F65" s="73"/>
      <c r="G65" s="73"/>
      <c r="H65" s="73"/>
      <c r="I65" s="73"/>
      <c r="J65" s="73"/>
      <c r="K65" s="73"/>
      <c r="L65" s="73"/>
    </row>
    <row r="66" spans="4:12" ht="12.75">
      <c r="D66" s="64"/>
      <c r="E66" s="64"/>
      <c r="F66" s="73"/>
      <c r="G66" s="73"/>
      <c r="H66" s="73"/>
      <c r="I66" s="73"/>
      <c r="J66" s="73"/>
      <c r="K66" s="73"/>
      <c r="L66" s="73"/>
    </row>
    <row r="67" spans="4:12" ht="12.75">
      <c r="D67" s="64"/>
      <c r="E67" s="64"/>
      <c r="F67" s="73"/>
      <c r="G67" s="73"/>
      <c r="H67" s="73"/>
      <c r="I67" s="73"/>
      <c r="J67" s="73"/>
      <c r="K67" s="73"/>
      <c r="L67" s="73"/>
    </row>
    <row r="68" spans="4:12" ht="12.75">
      <c r="D68" s="64"/>
      <c r="E68" s="64"/>
      <c r="F68" s="73"/>
      <c r="G68" s="73"/>
      <c r="H68" s="73"/>
      <c r="I68" s="73"/>
      <c r="J68" s="73"/>
      <c r="K68" s="73"/>
      <c r="L68" s="73"/>
    </row>
    <row r="69" spans="4:12" ht="12.75">
      <c r="D69" s="64"/>
      <c r="E69" s="64"/>
      <c r="F69" s="73"/>
      <c r="G69" s="73"/>
      <c r="H69" s="73"/>
      <c r="I69" s="73"/>
      <c r="J69" s="73"/>
      <c r="K69" s="73"/>
      <c r="L69" s="73"/>
    </row>
    <row r="70" spans="4:12" ht="12.75">
      <c r="D70" s="64"/>
      <c r="E70" s="64"/>
      <c r="F70" s="73"/>
      <c r="G70" s="73"/>
      <c r="H70" s="73"/>
      <c r="I70" s="73"/>
      <c r="J70" s="73"/>
      <c r="K70" s="73"/>
      <c r="L70" s="73"/>
    </row>
    <row r="71" spans="4:12" ht="12.75">
      <c r="D71" s="64"/>
      <c r="E71" s="64"/>
      <c r="F71" s="73"/>
      <c r="G71" s="73"/>
      <c r="H71" s="73"/>
      <c r="I71" s="73"/>
      <c r="J71" s="73"/>
      <c r="K71" s="73"/>
      <c r="L71" s="73"/>
    </row>
    <row r="72" spans="4:12" ht="12.75">
      <c r="D72" s="64"/>
      <c r="E72" s="64"/>
      <c r="F72" s="73"/>
      <c r="G72" s="73"/>
      <c r="H72" s="73"/>
      <c r="I72" s="73"/>
      <c r="J72" s="73"/>
      <c r="K72" s="73"/>
      <c r="L72" s="73"/>
    </row>
    <row r="73" spans="4:12" ht="12.75">
      <c r="D73" s="64"/>
      <c r="E73" s="64"/>
      <c r="F73" s="73"/>
      <c r="G73" s="73"/>
      <c r="H73" s="73"/>
      <c r="I73" s="73"/>
      <c r="J73" s="73"/>
      <c r="K73" s="73"/>
      <c r="L73" s="73"/>
    </row>
    <row r="74" spans="4:12" ht="12.75">
      <c r="D74" s="64"/>
      <c r="E74" s="64"/>
      <c r="F74" s="73"/>
      <c r="G74" s="73"/>
      <c r="H74" s="73"/>
      <c r="I74" s="73"/>
      <c r="J74" s="73"/>
      <c r="K74" s="73"/>
      <c r="L74" s="73"/>
    </row>
    <row r="75" spans="4:12" ht="12.75">
      <c r="D75" s="64"/>
      <c r="E75" s="64"/>
      <c r="F75" s="73"/>
      <c r="G75" s="73"/>
      <c r="H75" s="73"/>
      <c r="I75" s="73"/>
      <c r="J75" s="73"/>
      <c r="K75" s="73"/>
      <c r="L75" s="73"/>
    </row>
    <row r="76" spans="4:12" ht="12.75">
      <c r="D76" s="64"/>
      <c r="E76" s="64"/>
      <c r="F76" s="73"/>
      <c r="G76" s="73"/>
      <c r="H76" s="73"/>
      <c r="I76" s="73"/>
      <c r="J76" s="73"/>
      <c r="K76" s="73"/>
      <c r="L76" s="73"/>
    </row>
    <row r="77" spans="4:12" ht="12.75">
      <c r="D77" s="64"/>
      <c r="E77" s="64"/>
      <c r="F77" s="73"/>
      <c r="G77" s="73"/>
      <c r="H77" s="73"/>
      <c r="I77" s="73"/>
      <c r="J77" s="73"/>
      <c r="K77" s="73"/>
      <c r="L77" s="73"/>
    </row>
    <row r="78" spans="4:12" ht="12.75">
      <c r="D78" s="64"/>
      <c r="E78" s="64"/>
      <c r="F78" s="73"/>
      <c r="G78" s="73"/>
      <c r="H78" s="73"/>
      <c r="I78" s="73"/>
      <c r="J78" s="73"/>
      <c r="K78" s="73"/>
      <c r="L78" s="73"/>
    </row>
    <row r="79" spans="4:12" ht="12.75">
      <c r="D79" s="64"/>
      <c r="E79" s="64"/>
      <c r="F79" s="73"/>
      <c r="G79" s="73"/>
      <c r="H79" s="73"/>
      <c r="I79" s="73"/>
      <c r="J79" s="73"/>
      <c r="K79" s="73"/>
      <c r="L79" s="73"/>
    </row>
    <row r="80" spans="4:12" ht="12.75">
      <c r="D80" s="64"/>
      <c r="E80" s="64"/>
      <c r="F80" s="73"/>
      <c r="G80" s="73"/>
      <c r="H80" s="73"/>
      <c r="I80" s="73"/>
      <c r="J80" s="73"/>
      <c r="K80" s="73"/>
      <c r="L80" s="73"/>
    </row>
    <row r="81" spans="4:12" ht="12.75">
      <c r="D81" s="73"/>
      <c r="E81" s="73"/>
      <c r="F81" s="73"/>
      <c r="G81" s="73"/>
      <c r="H81" s="73"/>
      <c r="I81" s="73"/>
      <c r="J81" s="73"/>
      <c r="K81" s="73"/>
      <c r="L81" s="73"/>
    </row>
    <row r="82" spans="4:12" ht="12.75">
      <c r="D82" s="73"/>
      <c r="E82" s="73"/>
      <c r="F82" s="73"/>
      <c r="G82" s="73"/>
      <c r="H82" s="73"/>
      <c r="I82" s="73"/>
      <c r="J82" s="73"/>
      <c r="K82" s="73"/>
      <c r="L82" s="73"/>
    </row>
    <row r="83" spans="4:12" ht="12.75">
      <c r="D83" s="73"/>
      <c r="E83" s="73"/>
      <c r="F83" s="73"/>
      <c r="G83" s="73"/>
      <c r="H83" s="73"/>
      <c r="I83" s="73"/>
      <c r="J83" s="73"/>
      <c r="K83" s="73"/>
      <c r="L83" s="73"/>
    </row>
    <row r="84" spans="4:12" ht="12.75">
      <c r="D84" s="73"/>
      <c r="E84" s="73"/>
      <c r="F84" s="73"/>
      <c r="G84" s="73"/>
      <c r="H84" s="73"/>
      <c r="I84" s="73"/>
      <c r="J84" s="73"/>
      <c r="K84" s="73"/>
      <c r="L84" s="73"/>
    </row>
    <row r="85" spans="4:12" ht="12.75">
      <c r="D85" s="73"/>
      <c r="E85" s="73"/>
      <c r="F85" s="73"/>
      <c r="G85" s="73"/>
      <c r="H85" s="73"/>
      <c r="I85" s="73"/>
      <c r="J85" s="73"/>
      <c r="K85" s="73"/>
      <c r="L85" s="73"/>
    </row>
    <row r="86" spans="4:12" ht="12.75">
      <c r="D86" s="73"/>
      <c r="E86" s="73"/>
      <c r="F86" s="73"/>
      <c r="G86" s="73"/>
      <c r="H86" s="73"/>
      <c r="I86" s="73"/>
      <c r="J86" s="73"/>
      <c r="K86" s="73"/>
      <c r="L86" s="73"/>
    </row>
    <row r="87" spans="4:12" ht="12.75">
      <c r="D87" s="73"/>
      <c r="E87" s="73"/>
      <c r="F87" s="73"/>
      <c r="G87" s="73"/>
      <c r="H87" s="73"/>
      <c r="I87" s="73"/>
      <c r="J87" s="73"/>
      <c r="K87" s="73"/>
      <c r="L87" s="73"/>
    </row>
    <row r="88" spans="4:12" ht="12.75">
      <c r="D88" s="73"/>
      <c r="E88" s="73"/>
      <c r="F88" s="73"/>
      <c r="G88" s="73"/>
      <c r="H88" s="73"/>
      <c r="I88" s="73"/>
      <c r="J88" s="73"/>
      <c r="K88" s="73"/>
      <c r="L88" s="73"/>
    </row>
    <row r="89" spans="4:12" ht="12.75">
      <c r="D89" s="73"/>
      <c r="E89" s="73"/>
      <c r="F89" s="73"/>
      <c r="G89" s="73"/>
      <c r="H89" s="73"/>
      <c r="I89" s="73"/>
      <c r="J89" s="73"/>
      <c r="K89" s="73"/>
      <c r="L89" s="73"/>
    </row>
    <row r="90" spans="4:12" ht="12.75">
      <c r="D90" s="73"/>
      <c r="E90" s="73"/>
      <c r="F90" s="73"/>
      <c r="G90" s="73"/>
      <c r="H90" s="73"/>
      <c r="I90" s="73"/>
      <c r="J90" s="73"/>
      <c r="K90" s="73"/>
      <c r="L90" s="73"/>
    </row>
    <row r="91" spans="4:12" ht="12.75">
      <c r="D91" s="73"/>
      <c r="E91" s="73"/>
      <c r="F91" s="73"/>
      <c r="G91" s="73"/>
      <c r="H91" s="73"/>
      <c r="I91" s="73"/>
      <c r="J91" s="73"/>
      <c r="K91" s="73"/>
      <c r="L91" s="73"/>
    </row>
    <row r="92" spans="4:12" ht="12.75">
      <c r="D92" s="73"/>
      <c r="E92" s="73"/>
      <c r="F92" s="73"/>
      <c r="G92" s="73"/>
      <c r="H92" s="73"/>
      <c r="I92" s="73"/>
      <c r="J92" s="73"/>
      <c r="K92" s="73"/>
      <c r="L92" s="73"/>
    </row>
    <row r="93" spans="4:12" ht="12.75">
      <c r="D93" s="73"/>
      <c r="E93" s="73"/>
      <c r="F93" s="73"/>
      <c r="G93" s="73"/>
      <c r="H93" s="73"/>
      <c r="I93" s="73"/>
      <c r="J93" s="73"/>
      <c r="K93" s="73"/>
      <c r="L93" s="73"/>
    </row>
    <row r="94" spans="4:12" ht="12.75">
      <c r="D94" s="73"/>
      <c r="E94" s="73"/>
      <c r="F94" s="73"/>
      <c r="G94" s="73"/>
      <c r="H94" s="73"/>
      <c r="I94" s="73"/>
      <c r="J94" s="73"/>
      <c r="K94" s="73"/>
      <c r="L94" s="73"/>
    </row>
    <row r="95" spans="4:12" ht="12.75">
      <c r="D95" s="73"/>
      <c r="E95" s="73"/>
      <c r="F95" s="73"/>
      <c r="G95" s="73"/>
      <c r="H95" s="73"/>
      <c r="I95" s="73"/>
      <c r="J95" s="73"/>
      <c r="K95" s="73"/>
      <c r="L95" s="73"/>
    </row>
    <row r="96" spans="4:12" ht="12.75">
      <c r="D96" s="73"/>
      <c r="E96" s="73"/>
      <c r="F96" s="73"/>
      <c r="G96" s="73"/>
      <c r="H96" s="73"/>
      <c r="I96" s="73"/>
      <c r="J96" s="73"/>
      <c r="K96" s="73"/>
      <c r="L96" s="73"/>
    </row>
    <row r="97" spans="4:12" ht="12.75">
      <c r="D97" s="73"/>
      <c r="E97" s="73"/>
      <c r="F97" s="73"/>
      <c r="G97" s="73"/>
      <c r="H97" s="73"/>
      <c r="I97" s="73"/>
      <c r="J97" s="73"/>
      <c r="K97" s="73"/>
      <c r="L97" s="73"/>
    </row>
    <row r="98" spans="4:12" ht="12.75">
      <c r="D98" s="73"/>
      <c r="E98" s="73"/>
      <c r="F98" s="73"/>
      <c r="G98" s="73"/>
      <c r="H98" s="73"/>
      <c r="I98" s="73"/>
      <c r="J98" s="73"/>
      <c r="K98" s="73"/>
      <c r="L98" s="73"/>
    </row>
    <row r="99" spans="4:12" ht="12.75">
      <c r="D99" s="73"/>
      <c r="E99" s="73"/>
      <c r="F99" s="73"/>
      <c r="G99" s="73"/>
      <c r="H99" s="73"/>
      <c r="I99" s="73"/>
      <c r="J99" s="73"/>
      <c r="K99" s="73"/>
      <c r="L99" s="73"/>
    </row>
    <row r="100" spans="4:12" ht="12.75">
      <c r="D100" s="73"/>
      <c r="E100" s="73"/>
      <c r="F100" s="73"/>
      <c r="G100" s="73"/>
      <c r="H100" s="73"/>
      <c r="I100" s="73"/>
      <c r="J100" s="73"/>
      <c r="K100" s="73"/>
      <c r="L100" s="73"/>
    </row>
    <row r="101" spans="4:12" ht="12.75">
      <c r="D101" s="73"/>
      <c r="E101" s="73"/>
      <c r="F101" s="73"/>
      <c r="G101" s="73"/>
      <c r="H101" s="73"/>
      <c r="I101" s="73"/>
      <c r="J101" s="73"/>
      <c r="K101" s="73"/>
      <c r="L101" s="73"/>
    </row>
    <row r="102" spans="4:12" ht="12.75">
      <c r="D102" s="73"/>
      <c r="E102" s="73"/>
      <c r="F102" s="73"/>
      <c r="G102" s="73"/>
      <c r="H102" s="73"/>
      <c r="I102" s="73"/>
      <c r="J102" s="73"/>
      <c r="K102" s="73"/>
      <c r="L102" s="73"/>
    </row>
    <row r="103" spans="4:12" ht="12.75">
      <c r="D103" s="73"/>
      <c r="E103" s="73"/>
      <c r="F103" s="73"/>
      <c r="G103" s="73"/>
      <c r="H103" s="73"/>
      <c r="I103" s="73"/>
      <c r="J103" s="73"/>
      <c r="K103" s="73"/>
      <c r="L103" s="73"/>
    </row>
    <row r="104" spans="4:12" ht="12.75">
      <c r="D104" s="73"/>
      <c r="E104" s="73"/>
      <c r="F104" s="73"/>
      <c r="G104" s="73"/>
      <c r="H104" s="73"/>
      <c r="I104" s="73"/>
      <c r="J104" s="73"/>
      <c r="K104" s="73"/>
      <c r="L104" s="73"/>
    </row>
    <row r="105" spans="4:12" ht="12.75">
      <c r="D105" s="73"/>
      <c r="E105" s="73"/>
      <c r="F105" s="73"/>
      <c r="G105" s="73"/>
      <c r="H105" s="73"/>
      <c r="I105" s="73"/>
      <c r="J105" s="73"/>
      <c r="K105" s="73"/>
      <c r="L105" s="73"/>
    </row>
    <row r="106" spans="4:12" ht="12.75">
      <c r="D106" s="73"/>
      <c r="E106" s="73"/>
      <c r="F106" s="73"/>
      <c r="G106" s="73"/>
      <c r="H106" s="73"/>
      <c r="I106" s="73"/>
      <c r="J106" s="73"/>
      <c r="K106" s="73"/>
      <c r="L106" s="73"/>
    </row>
    <row r="107" spans="4:12" ht="12.75">
      <c r="D107" s="73"/>
      <c r="E107" s="73"/>
      <c r="F107" s="73"/>
      <c r="G107" s="73"/>
      <c r="H107" s="73"/>
      <c r="I107" s="73"/>
      <c r="J107" s="73"/>
      <c r="K107" s="73"/>
      <c r="L107" s="73"/>
    </row>
    <row r="108" spans="4:12" ht="12.75">
      <c r="D108" s="73"/>
      <c r="E108" s="73"/>
      <c r="F108" s="73"/>
      <c r="G108" s="73"/>
      <c r="H108" s="73"/>
      <c r="I108" s="73"/>
      <c r="J108" s="73"/>
      <c r="K108" s="73"/>
      <c r="L108" s="73"/>
    </row>
    <row r="109" spans="4:12" ht="12.75">
      <c r="D109" s="73"/>
      <c r="E109" s="73"/>
      <c r="F109" s="73"/>
      <c r="G109" s="73"/>
      <c r="H109" s="73"/>
      <c r="I109" s="73"/>
      <c r="J109" s="73"/>
      <c r="K109" s="73"/>
      <c r="L109" s="73"/>
    </row>
    <row r="110" spans="4:12" ht="12.75">
      <c r="D110" s="73"/>
      <c r="E110" s="73"/>
      <c r="F110" s="73"/>
      <c r="G110" s="73"/>
      <c r="H110" s="73"/>
      <c r="I110" s="73"/>
      <c r="J110" s="73"/>
      <c r="K110" s="73"/>
      <c r="L110" s="73"/>
    </row>
    <row r="111" spans="4:12" ht="12.75">
      <c r="D111" s="73"/>
      <c r="E111" s="73"/>
      <c r="F111" s="73"/>
      <c r="G111" s="73"/>
      <c r="H111" s="73"/>
      <c r="I111" s="73"/>
      <c r="J111" s="73"/>
      <c r="K111" s="73"/>
      <c r="L111" s="73"/>
    </row>
    <row r="112" spans="4:12" ht="12.75">
      <c r="D112" s="73"/>
      <c r="E112" s="73"/>
      <c r="F112" s="73"/>
      <c r="G112" s="73"/>
      <c r="H112" s="73"/>
      <c r="I112" s="73"/>
      <c r="J112" s="73"/>
      <c r="K112" s="73"/>
      <c r="L112" s="73"/>
    </row>
    <row r="113" spans="4:12" ht="12.75">
      <c r="D113" s="73"/>
      <c r="E113" s="73"/>
      <c r="F113" s="73"/>
      <c r="G113" s="73"/>
      <c r="H113" s="73"/>
      <c r="I113" s="73"/>
      <c r="J113" s="73"/>
      <c r="K113" s="73"/>
      <c r="L113" s="73"/>
    </row>
    <row r="114" spans="4:12" ht="12.75">
      <c r="D114" s="73"/>
      <c r="E114" s="73"/>
      <c r="F114" s="73"/>
      <c r="G114" s="73"/>
      <c r="H114" s="73"/>
      <c r="I114" s="73"/>
      <c r="J114" s="73"/>
      <c r="K114" s="73"/>
      <c r="L114" s="73"/>
    </row>
    <row r="115" spans="4:12" ht="12.75">
      <c r="D115" s="73"/>
      <c r="E115" s="73"/>
      <c r="F115" s="73"/>
      <c r="G115" s="73"/>
      <c r="H115" s="73"/>
      <c r="I115" s="73"/>
      <c r="J115" s="73"/>
      <c r="K115" s="73"/>
      <c r="L115" s="73"/>
    </row>
    <row r="116" spans="4:12" ht="12.75">
      <c r="D116" s="73"/>
      <c r="E116" s="73"/>
      <c r="F116" s="73"/>
      <c r="G116" s="73"/>
      <c r="H116" s="73"/>
      <c r="I116" s="73"/>
      <c r="J116" s="73"/>
      <c r="K116" s="73"/>
      <c r="L116" s="73"/>
    </row>
    <row r="117" spans="4:12" ht="12.75">
      <c r="D117" s="73"/>
      <c r="E117" s="73"/>
      <c r="F117" s="73"/>
      <c r="G117" s="73"/>
      <c r="H117" s="73"/>
      <c r="I117" s="73"/>
      <c r="J117" s="73"/>
      <c r="K117" s="73"/>
      <c r="L117" s="73"/>
    </row>
    <row r="118" spans="4:12" ht="12.75">
      <c r="D118" s="73"/>
      <c r="E118" s="73"/>
      <c r="F118" s="73"/>
      <c r="G118" s="73"/>
      <c r="H118" s="73"/>
      <c r="I118" s="73"/>
      <c r="J118" s="73"/>
      <c r="K118" s="73"/>
      <c r="L118" s="73"/>
    </row>
    <row r="119" spans="4:12" ht="12.75">
      <c r="D119" s="73"/>
      <c r="E119" s="73"/>
      <c r="F119" s="73"/>
      <c r="G119" s="73"/>
      <c r="H119" s="73"/>
      <c r="I119" s="73"/>
      <c r="J119" s="73"/>
      <c r="K119" s="73"/>
      <c r="L119" s="73"/>
    </row>
    <row r="120" spans="4:12" ht="12.75">
      <c r="D120" s="73"/>
      <c r="E120" s="73"/>
      <c r="F120" s="73"/>
      <c r="G120" s="73"/>
      <c r="H120" s="73"/>
      <c r="I120" s="73"/>
      <c r="J120" s="73"/>
      <c r="K120" s="73"/>
      <c r="L120" s="73"/>
    </row>
    <row r="121" spans="4:12" ht="12.75">
      <c r="D121" s="73"/>
      <c r="E121" s="73"/>
      <c r="F121" s="73"/>
      <c r="G121" s="73"/>
      <c r="H121" s="73"/>
      <c r="I121" s="73"/>
      <c r="J121" s="73"/>
      <c r="K121" s="73"/>
      <c r="L121" s="73"/>
    </row>
    <row r="122" spans="4:12" ht="12.75">
      <c r="D122" s="73"/>
      <c r="E122" s="73"/>
      <c r="F122" s="73"/>
      <c r="G122" s="73"/>
      <c r="H122" s="73"/>
      <c r="I122" s="73"/>
      <c r="J122" s="73"/>
      <c r="K122" s="73"/>
      <c r="L122" s="73"/>
    </row>
    <row r="123" spans="4:12" ht="12.75">
      <c r="D123" s="73"/>
      <c r="E123" s="73"/>
      <c r="F123" s="73"/>
      <c r="G123" s="73"/>
      <c r="H123" s="73"/>
      <c r="I123" s="73"/>
      <c r="J123" s="73"/>
      <c r="K123" s="73"/>
      <c r="L123" s="73"/>
    </row>
    <row r="124" spans="4:12" ht="12.75">
      <c r="D124" s="73"/>
      <c r="E124" s="73"/>
      <c r="F124" s="73"/>
      <c r="G124" s="73"/>
      <c r="H124" s="73"/>
      <c r="I124" s="73"/>
      <c r="J124" s="73"/>
      <c r="K124" s="73"/>
      <c r="L124" s="73"/>
    </row>
    <row r="125" spans="4:12" ht="12.75">
      <c r="D125" s="73"/>
      <c r="E125" s="73"/>
      <c r="F125" s="73"/>
      <c r="G125" s="73"/>
      <c r="H125" s="73"/>
      <c r="I125" s="73"/>
      <c r="J125" s="73"/>
      <c r="K125" s="73"/>
      <c r="L125" s="73"/>
    </row>
    <row r="126" spans="4:12" ht="12.75">
      <c r="D126" s="73"/>
      <c r="E126" s="73"/>
      <c r="F126" s="73"/>
      <c r="G126" s="73"/>
      <c r="H126" s="73"/>
      <c r="I126" s="73"/>
      <c r="J126" s="73"/>
      <c r="K126" s="73"/>
      <c r="L126" s="73"/>
    </row>
    <row r="127" spans="4:12" ht="12.75">
      <c r="D127" s="73"/>
      <c r="E127" s="73"/>
      <c r="F127" s="73"/>
      <c r="G127" s="73"/>
      <c r="H127" s="73"/>
      <c r="I127" s="73"/>
      <c r="J127" s="73"/>
      <c r="K127" s="73"/>
      <c r="L127" s="73"/>
    </row>
    <row r="128" spans="4:12" ht="12.75">
      <c r="D128" s="73"/>
      <c r="E128" s="73"/>
      <c r="F128" s="73"/>
      <c r="G128" s="73"/>
      <c r="H128" s="73"/>
      <c r="I128" s="73"/>
      <c r="J128" s="73"/>
      <c r="K128" s="73"/>
      <c r="L128" s="73"/>
    </row>
    <row r="129" spans="4:12" ht="12.75">
      <c r="D129" s="73"/>
      <c r="E129" s="73"/>
      <c r="F129" s="73"/>
      <c r="G129" s="73"/>
      <c r="H129" s="73"/>
      <c r="I129" s="73"/>
      <c r="J129" s="73"/>
      <c r="K129" s="73"/>
      <c r="L129" s="73"/>
    </row>
    <row r="130" spans="4:12" ht="12.75">
      <c r="D130" s="73"/>
      <c r="E130" s="73"/>
      <c r="F130" s="73"/>
      <c r="G130" s="73"/>
      <c r="H130" s="73"/>
      <c r="I130" s="73"/>
      <c r="J130" s="73"/>
      <c r="K130" s="73"/>
      <c r="L130" s="73"/>
    </row>
    <row r="131" spans="4:12" ht="12.75">
      <c r="D131" s="73"/>
      <c r="E131" s="73"/>
      <c r="F131" s="73"/>
      <c r="G131" s="73"/>
      <c r="H131" s="73"/>
      <c r="I131" s="73"/>
      <c r="J131" s="73"/>
      <c r="K131" s="73"/>
      <c r="L131" s="73"/>
    </row>
    <row r="132" spans="4:12" ht="12.75">
      <c r="D132" s="73"/>
      <c r="E132" s="73"/>
      <c r="F132" s="73"/>
      <c r="G132" s="73"/>
      <c r="H132" s="73"/>
      <c r="I132" s="73"/>
      <c r="J132" s="73"/>
      <c r="K132" s="73"/>
      <c r="L132" s="73"/>
    </row>
    <row r="133" spans="4:12" ht="12.75">
      <c r="D133" s="73"/>
      <c r="E133" s="73"/>
      <c r="F133" s="73"/>
      <c r="G133" s="73"/>
      <c r="H133" s="73"/>
      <c r="I133" s="73"/>
      <c r="J133" s="73"/>
      <c r="K133" s="73"/>
      <c r="L133" s="73"/>
    </row>
    <row r="134" spans="4:12" ht="12.75">
      <c r="D134" s="73"/>
      <c r="E134" s="73"/>
      <c r="F134" s="73"/>
      <c r="G134" s="73"/>
      <c r="H134" s="73"/>
      <c r="I134" s="73"/>
      <c r="J134" s="73"/>
      <c r="K134" s="73"/>
      <c r="L134" s="73"/>
    </row>
    <row r="135" spans="4:12" ht="12.75">
      <c r="D135" s="73"/>
      <c r="E135" s="73"/>
      <c r="F135" s="73"/>
      <c r="G135" s="73"/>
      <c r="H135" s="73"/>
      <c r="I135" s="73"/>
      <c r="J135" s="73"/>
      <c r="K135" s="73"/>
      <c r="L135" s="73"/>
    </row>
    <row r="136" spans="4:12" ht="12.75">
      <c r="D136" s="73"/>
      <c r="E136" s="73"/>
      <c r="F136" s="73"/>
      <c r="G136" s="73"/>
      <c r="H136" s="73"/>
      <c r="I136" s="73"/>
      <c r="J136" s="73"/>
      <c r="K136" s="73"/>
      <c r="L136" s="73"/>
    </row>
    <row r="137" spans="4:12" ht="12.75">
      <c r="D137" s="73"/>
      <c r="E137" s="73"/>
      <c r="F137" s="73"/>
      <c r="G137" s="73"/>
      <c r="H137" s="73"/>
      <c r="I137" s="73"/>
      <c r="J137" s="73"/>
      <c r="K137" s="73"/>
      <c r="L137" s="73"/>
    </row>
    <row r="138" spans="4:12" ht="12.75">
      <c r="D138" s="73"/>
      <c r="E138" s="73"/>
      <c r="F138" s="73"/>
      <c r="G138" s="73"/>
      <c r="H138" s="73"/>
      <c r="I138" s="73"/>
      <c r="J138" s="73"/>
      <c r="K138" s="73"/>
      <c r="L138" s="73"/>
    </row>
    <row r="139" spans="4:12" ht="12.75">
      <c r="D139" s="73"/>
      <c r="E139" s="73"/>
      <c r="F139" s="73"/>
      <c r="G139" s="73"/>
      <c r="H139" s="73"/>
      <c r="I139" s="73"/>
      <c r="J139" s="73"/>
      <c r="K139" s="73"/>
      <c r="L139" s="73"/>
    </row>
    <row r="140" spans="4:12" ht="12.75">
      <c r="D140" s="73"/>
      <c r="E140" s="73"/>
      <c r="F140" s="73"/>
      <c r="G140" s="73"/>
      <c r="H140" s="73"/>
      <c r="I140" s="73"/>
      <c r="J140" s="73"/>
      <c r="K140" s="73"/>
      <c r="L140" s="73"/>
    </row>
    <row r="141" spans="4:12" ht="12.75">
      <c r="D141" s="73"/>
      <c r="E141" s="73"/>
      <c r="F141" s="73"/>
      <c r="G141" s="73"/>
      <c r="H141" s="73"/>
      <c r="I141" s="73"/>
      <c r="J141" s="73"/>
      <c r="K141" s="73"/>
      <c r="L141" s="73"/>
    </row>
    <row r="142" spans="4:12" ht="12.75">
      <c r="D142" s="73"/>
      <c r="E142" s="73"/>
      <c r="F142" s="73"/>
      <c r="G142" s="73"/>
      <c r="H142" s="73"/>
      <c r="I142" s="73"/>
      <c r="J142" s="73"/>
      <c r="K142" s="73"/>
      <c r="L142" s="73"/>
    </row>
    <row r="143" spans="4:12" ht="12.75">
      <c r="D143" s="73"/>
      <c r="E143" s="73"/>
      <c r="F143" s="73"/>
      <c r="G143" s="73"/>
      <c r="H143" s="73"/>
      <c r="I143" s="73"/>
      <c r="J143" s="73"/>
      <c r="K143" s="73"/>
      <c r="L143" s="73"/>
    </row>
    <row r="144" spans="4:12" ht="12.75">
      <c r="D144" s="73"/>
      <c r="E144" s="73"/>
      <c r="F144" s="73"/>
      <c r="G144" s="73"/>
      <c r="H144" s="73"/>
      <c r="I144" s="73"/>
      <c r="J144" s="73"/>
      <c r="K144" s="73"/>
      <c r="L144" s="73"/>
    </row>
    <row r="145" spans="4:12" ht="12.75">
      <c r="D145" s="73"/>
      <c r="E145" s="73"/>
      <c r="F145" s="73"/>
      <c r="G145" s="73"/>
      <c r="H145" s="73"/>
      <c r="I145" s="73"/>
      <c r="J145" s="73"/>
      <c r="K145" s="73"/>
      <c r="L145" s="73"/>
    </row>
    <row r="146" spans="4:12" ht="12.75">
      <c r="D146" s="73"/>
      <c r="E146" s="73"/>
      <c r="F146" s="73"/>
      <c r="G146" s="73"/>
      <c r="H146" s="73"/>
      <c r="I146" s="73"/>
      <c r="J146" s="73"/>
      <c r="K146" s="73"/>
      <c r="L146" s="73"/>
    </row>
    <row r="147" spans="4:12" ht="12.75">
      <c r="D147" s="73"/>
      <c r="E147" s="73"/>
      <c r="F147" s="73"/>
      <c r="G147" s="73"/>
      <c r="H147" s="73"/>
      <c r="I147" s="73"/>
      <c r="J147" s="73"/>
      <c r="K147" s="73"/>
      <c r="L147" s="73"/>
    </row>
    <row r="148" spans="4:12" ht="12.75">
      <c r="D148" s="73"/>
      <c r="E148" s="73"/>
      <c r="F148" s="73"/>
      <c r="G148" s="73"/>
      <c r="H148" s="73"/>
      <c r="I148" s="73"/>
      <c r="J148" s="73"/>
      <c r="K148" s="73"/>
      <c r="L148" s="73"/>
    </row>
    <row r="149" spans="4:12" ht="12.75">
      <c r="D149" s="73"/>
      <c r="E149" s="73"/>
      <c r="F149" s="73"/>
      <c r="G149" s="73"/>
      <c r="H149" s="73"/>
      <c r="I149" s="73"/>
      <c r="J149" s="73"/>
      <c r="K149" s="73"/>
      <c r="L149" s="73"/>
    </row>
    <row r="150" spans="4:12" ht="12.75">
      <c r="D150" s="73"/>
      <c r="E150" s="73"/>
      <c r="F150" s="73"/>
      <c r="G150" s="73"/>
      <c r="H150" s="73"/>
      <c r="I150" s="73"/>
      <c r="J150" s="73"/>
      <c r="K150" s="73"/>
      <c r="L150" s="73"/>
    </row>
    <row r="151" spans="4:12" ht="12.75">
      <c r="D151" s="73"/>
      <c r="E151" s="73"/>
      <c r="F151" s="73"/>
      <c r="G151" s="73"/>
      <c r="H151" s="73"/>
      <c r="I151" s="73"/>
      <c r="J151" s="73"/>
      <c r="K151" s="73"/>
      <c r="L151" s="73"/>
    </row>
    <row r="152" spans="4:12" ht="12.75">
      <c r="D152" s="73"/>
      <c r="E152" s="73"/>
      <c r="F152" s="73"/>
      <c r="G152" s="73"/>
      <c r="H152" s="73"/>
      <c r="I152" s="73"/>
      <c r="J152" s="73"/>
      <c r="K152" s="73"/>
      <c r="L152" s="73"/>
    </row>
    <row r="153" spans="4:12" ht="12.75">
      <c r="D153" s="73"/>
      <c r="E153" s="73"/>
      <c r="F153" s="73"/>
      <c r="G153" s="73"/>
      <c r="H153" s="73"/>
      <c r="I153" s="73"/>
      <c r="J153" s="73"/>
      <c r="K153" s="73"/>
      <c r="L153" s="73"/>
    </row>
    <row r="154" spans="4:12" ht="12.75">
      <c r="D154" s="73"/>
      <c r="E154" s="73"/>
      <c r="F154" s="73"/>
      <c r="G154" s="73"/>
      <c r="H154" s="73"/>
      <c r="I154" s="73"/>
      <c r="J154" s="73"/>
      <c r="K154" s="73"/>
      <c r="L154" s="73"/>
    </row>
    <row r="155" spans="4:12" ht="12.75">
      <c r="D155" s="73"/>
      <c r="E155" s="73"/>
      <c r="F155" s="73"/>
      <c r="G155" s="73"/>
      <c r="H155" s="73"/>
      <c r="I155" s="73"/>
      <c r="J155" s="73"/>
      <c r="K155" s="73"/>
      <c r="L155" s="73"/>
    </row>
    <row r="156" spans="4:12" ht="12.75">
      <c r="D156" s="73"/>
      <c r="E156" s="73"/>
      <c r="F156" s="73"/>
      <c r="G156" s="73"/>
      <c r="H156" s="73"/>
      <c r="I156" s="73"/>
      <c r="J156" s="73"/>
      <c r="K156" s="73"/>
      <c r="L156" s="73"/>
    </row>
    <row r="157" spans="4:12" ht="12.75">
      <c r="D157" s="73"/>
      <c r="E157" s="73"/>
      <c r="F157" s="73"/>
      <c r="G157" s="73"/>
      <c r="H157" s="73"/>
      <c r="I157" s="73"/>
      <c r="J157" s="73"/>
      <c r="K157" s="73"/>
      <c r="L157" s="73"/>
    </row>
    <row r="158" spans="4:12" ht="12.75">
      <c r="D158" s="73"/>
      <c r="E158" s="73"/>
      <c r="F158" s="73"/>
      <c r="G158" s="73"/>
      <c r="H158" s="73"/>
      <c r="I158" s="73"/>
      <c r="J158" s="73"/>
      <c r="K158" s="73"/>
      <c r="L158" s="73"/>
    </row>
    <row r="159" spans="4:12" ht="12.75">
      <c r="D159" s="73"/>
      <c r="E159" s="73"/>
      <c r="F159" s="73"/>
      <c r="G159" s="73"/>
      <c r="H159" s="73"/>
      <c r="I159" s="73"/>
      <c r="J159" s="73"/>
      <c r="K159" s="73"/>
      <c r="L159" s="73"/>
    </row>
    <row r="160" spans="4:12" ht="12.75">
      <c r="D160" s="73"/>
      <c r="E160" s="73"/>
      <c r="F160" s="73"/>
      <c r="G160" s="73"/>
      <c r="H160" s="73"/>
      <c r="I160" s="73"/>
      <c r="J160" s="73"/>
      <c r="K160" s="73"/>
      <c r="L160" s="73"/>
    </row>
  </sheetData>
  <printOptions horizontalCentered="1"/>
  <pageMargins left="0.25" right="0.25" top="0.5" bottom="0.5" header="0.5" footer="0.5"/>
  <pageSetup fitToHeight="1" fitToWidth="1" horizontalDpi="600" verticalDpi="600" orientation="landscape" paperSize="5" scale="54"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AH160"/>
  <sheetViews>
    <sheetView zoomScale="75" zoomScaleNormal="75" workbookViewId="0" topLeftCell="A1">
      <selection activeCell="A1" sqref="A1"/>
    </sheetView>
  </sheetViews>
  <sheetFormatPr defaultColWidth="9.140625" defaultRowHeight="12.75"/>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ustomWidth="1"/>
    <col min="32" max="16384" width="9.140625" style="53" customWidth="1"/>
  </cols>
  <sheetData>
    <row r="1" spans="1:31" s="81" customFormat="1" ht="18.75" customHeight="1">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c r="A2" s="69" t="s">
        <v>69</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c r="A3" s="69" t="s">
        <v>90</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27" ht="12.75">
      <c r="A5" s="105"/>
      <c r="B5" s="106" t="s">
        <v>45</v>
      </c>
      <c r="C5" s="107" t="s">
        <v>36</v>
      </c>
      <c r="D5" s="107" t="s">
        <v>38</v>
      </c>
      <c r="E5" s="107"/>
      <c r="F5" s="107" t="s">
        <v>51</v>
      </c>
      <c r="G5" s="107" t="s">
        <v>89</v>
      </c>
      <c r="H5" s="108" t="s">
        <v>47</v>
      </c>
      <c r="I5" s="104">
        <v>40178</v>
      </c>
      <c r="J5" s="100"/>
      <c r="K5" s="100"/>
      <c r="L5" s="102"/>
      <c r="M5" s="103">
        <v>40543</v>
      </c>
      <c r="N5" s="100"/>
      <c r="O5" s="101"/>
      <c r="P5" s="100"/>
      <c r="Q5" s="101"/>
      <c r="R5" s="100"/>
      <c r="S5" s="102"/>
      <c r="T5" s="103">
        <v>40908</v>
      </c>
      <c r="U5" s="100"/>
      <c r="V5" s="101"/>
      <c r="W5" s="100"/>
      <c r="X5" s="101"/>
      <c r="Y5" s="100"/>
      <c r="Z5" s="118"/>
      <c r="AA5" s="146"/>
    </row>
    <row r="6" spans="1:27" ht="12" customHeight="1" thickBot="1">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27" ht="15" customHeight="1">
      <c r="A7" s="109"/>
      <c r="B7" s="54"/>
      <c r="H7" s="88"/>
      <c r="I7" s="54"/>
      <c r="J7" s="54"/>
      <c r="K7" s="54"/>
      <c r="L7" s="91"/>
      <c r="M7" s="54"/>
      <c r="N7" s="54"/>
      <c r="O7" s="54"/>
      <c r="P7" s="54"/>
      <c r="Q7" s="54"/>
      <c r="R7" s="54"/>
      <c r="S7" s="91"/>
      <c r="T7" s="54"/>
      <c r="U7" s="54"/>
      <c r="V7" s="54"/>
      <c r="W7" s="54"/>
      <c r="X7" s="54"/>
      <c r="Y7" s="54"/>
      <c r="Z7" s="120"/>
      <c r="AA7" s="147"/>
    </row>
    <row r="8" spans="1:27" ht="15" customHeight="1">
      <c r="A8" s="110"/>
      <c r="B8" s="93" t="s">
        <v>56</v>
      </c>
      <c r="C8" s="130"/>
      <c r="D8" s="67">
        <v>40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27" ht="15" customHeight="1">
      <c r="A9" s="110"/>
      <c r="B9" s="93" t="s">
        <v>56</v>
      </c>
      <c r="C9" s="130"/>
      <c r="D9" s="67">
        <v>40</v>
      </c>
      <c r="E9" s="132"/>
      <c r="F9" s="76">
        <v>0</v>
      </c>
      <c r="G9" s="74">
        <f aca="true" t="shared" si="0" ref="G9:G50">+E9-F9</f>
        <v>0</v>
      </c>
      <c r="H9" s="96">
        <f aca="true" t="shared" si="1" ref="H9:H50">+(E9-F9)/(D9*12)</f>
        <v>0</v>
      </c>
      <c r="I9" s="74">
        <f aca="true" t="shared" si="2" ref="I9:I50">IF(B9&lt;$I$5,E9,0)</f>
        <v>0</v>
      </c>
      <c r="J9" s="71">
        <f aca="true" t="shared" si="3" ref="J9:J50">IF(B9&gt;$I$5,0,IF(($I$5-B9)/30.4375&gt;(D9*12),(D9*12),($I$5-B9)/30.4375))</f>
        <v>0</v>
      </c>
      <c r="K9" s="74">
        <f aca="true" t="shared" si="4" ref="K9:K50">IF(H9*J9&gt;I9,-I9,-H9*J9)</f>
        <v>0</v>
      </c>
      <c r="L9" s="96">
        <f aca="true" t="shared" si="5" ref="L9:L50">+I9+K9</f>
        <v>0</v>
      </c>
      <c r="M9" s="74">
        <f aca="true" t="shared" si="6" ref="M9:M50">IF(AND($I$5&lt;B9,B9&lt;$M$5+1),E9,0)</f>
        <v>0</v>
      </c>
      <c r="N9" s="74">
        <f aca="true" t="shared" si="7" ref="N9:N50">IF(AND($I$5&lt;C9,C9&lt;$M$5+1),-E9,0)</f>
        <v>0</v>
      </c>
      <c r="O9" s="74">
        <f aca="true" t="shared" si="8" ref="O9:O50">+I9+M9+N9</f>
        <v>0</v>
      </c>
      <c r="P9" s="67"/>
      <c r="Q9" s="74">
        <f aca="true" t="shared" si="9" ref="Q9:Q50">-H9*P9</f>
        <v>0</v>
      </c>
      <c r="R9" s="74">
        <f aca="true" t="shared" si="10" ref="R9:R50">IF(O9=0,0,K9+Q9)</f>
        <v>0</v>
      </c>
      <c r="S9" s="96">
        <f aca="true" t="shared" si="11" ref="S9:S50">+O9+R9</f>
        <v>0</v>
      </c>
      <c r="T9" s="74">
        <f aca="true" t="shared" si="12" ref="T9:T50">IF(AND($M$5&lt;B9,J9&lt;$T$5+1),E9,0)</f>
        <v>0</v>
      </c>
      <c r="U9" s="74">
        <f aca="true" t="shared" si="13" ref="U9:U50">IF(AND($M$5&lt;C9,C9&lt;$T$5+1),-E9,0)</f>
        <v>0</v>
      </c>
      <c r="V9" s="74">
        <f aca="true" t="shared" si="14" ref="V9:V50">+O9+T9+U9</f>
        <v>0</v>
      </c>
      <c r="W9" s="67"/>
      <c r="X9" s="74">
        <f aca="true" t="shared" si="15" ref="X9:X50">-H9*W9</f>
        <v>0</v>
      </c>
      <c r="Y9" s="74">
        <f aca="true" t="shared" si="16" ref="Y9:Y50">IF(V9=0,0,R9+X9)</f>
        <v>0</v>
      </c>
      <c r="Z9" s="121">
        <f aca="true" t="shared" si="17" ref="Z9:Z50">+V9+Y9</f>
        <v>0</v>
      </c>
      <c r="AA9" s="148" t="str">
        <f aca="true" t="shared" si="18" ref="AA9:AA50">IF(J9+P9+W9&lt;((D9*12)+1),"OK","ERROR")</f>
        <v>OK</v>
      </c>
    </row>
    <row r="10" spans="1:27" ht="15" customHeight="1">
      <c r="A10" s="110"/>
      <c r="B10" s="93" t="s">
        <v>56</v>
      </c>
      <c r="C10" s="130"/>
      <c r="D10" s="67">
        <v>40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s="61" customFormat="1" ht="13.5" customHeight="1">
      <c r="A11" s="110"/>
      <c r="B11" s="93" t="s">
        <v>56</v>
      </c>
      <c r="C11" s="130"/>
      <c r="D11" s="67">
        <v>40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c r="AB11" s="55"/>
      <c r="AC11" s="55"/>
      <c r="AD11" s="55"/>
      <c r="AE11" s="55"/>
    </row>
    <row r="12" spans="1:31" s="61" customFormat="1" ht="13.5" customHeight="1">
      <c r="A12" s="110"/>
      <c r="B12" s="150" t="s">
        <v>56</v>
      </c>
      <c r="C12" s="130"/>
      <c r="D12" s="67">
        <v>40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c r="AB12" s="55"/>
      <c r="AC12" s="59"/>
      <c r="AD12" s="55"/>
      <c r="AE12" s="59"/>
    </row>
    <row r="13" spans="1:34" ht="12.75" customHeight="1">
      <c r="A13" s="111"/>
      <c r="B13" s="93" t="s">
        <v>56</v>
      </c>
      <c r="C13" s="94"/>
      <c r="D13" s="67">
        <v>40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c r="AF13" s="5"/>
      <c r="AG13" s="5"/>
      <c r="AH13" s="5"/>
    </row>
    <row r="14" spans="1:34" ht="12.75" customHeight="1">
      <c r="A14" s="111"/>
      <c r="B14" s="93" t="s">
        <v>56</v>
      </c>
      <c r="C14" s="163"/>
      <c r="D14" s="67">
        <v>40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c r="AF14" s="5"/>
      <c r="AG14" s="5"/>
      <c r="AH14" s="5"/>
    </row>
    <row r="15" spans="1:34" ht="13.5" customHeight="1">
      <c r="A15" s="111"/>
      <c r="B15" s="130" t="s">
        <v>56</v>
      </c>
      <c r="C15" s="94"/>
      <c r="D15" s="67">
        <v>40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c r="AF15" s="5"/>
      <c r="AG15" s="5"/>
      <c r="AH15" s="5"/>
    </row>
    <row r="16" spans="1:34" ht="13.5" customHeight="1">
      <c r="A16" s="111"/>
      <c r="B16" s="93" t="s">
        <v>56</v>
      </c>
      <c r="C16" s="94"/>
      <c r="D16" s="67">
        <v>40</v>
      </c>
      <c r="E16" s="76"/>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c r="AF16" s="5"/>
      <c r="AG16" s="5"/>
      <c r="AH16" s="5"/>
    </row>
    <row r="17" spans="1:34" ht="13.5" customHeight="1">
      <c r="A17" s="111"/>
      <c r="B17" s="93" t="s">
        <v>56</v>
      </c>
      <c r="C17" s="94"/>
      <c r="D17" s="67">
        <v>40</v>
      </c>
      <c r="E17" s="76"/>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c r="AF17" s="5"/>
      <c r="AG17" s="5"/>
      <c r="AH17" s="5"/>
    </row>
    <row r="18" spans="1:34" ht="13.5" customHeight="1">
      <c r="A18" s="111"/>
      <c r="B18" s="93" t="s">
        <v>56</v>
      </c>
      <c r="C18" s="94"/>
      <c r="D18" s="67">
        <v>40</v>
      </c>
      <c r="E18" s="76"/>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c r="AF18" s="5"/>
      <c r="AG18" s="5"/>
      <c r="AH18" s="5"/>
    </row>
    <row r="19" spans="1:34" ht="13.5" customHeight="1">
      <c r="A19" s="111"/>
      <c r="B19" s="93" t="s">
        <v>56</v>
      </c>
      <c r="C19" s="94"/>
      <c r="D19" s="67">
        <v>40</v>
      </c>
      <c r="E19" s="76"/>
      <c r="F19" s="76">
        <v>0</v>
      </c>
      <c r="G19" s="74">
        <f aca="true" t="shared" si="19" ref="G19:G30">+E19-F19</f>
        <v>0</v>
      </c>
      <c r="H19" s="96">
        <f aca="true" t="shared" si="20" ref="H19:H30">+(E19-F19)/(D19*12)</f>
        <v>0</v>
      </c>
      <c r="I19" s="74">
        <f aca="true" t="shared" si="21" ref="I19:I30">IF(B19&lt;$I$5,E19,0)</f>
        <v>0</v>
      </c>
      <c r="J19" s="71">
        <f aca="true" t="shared" si="22" ref="J19:J30">IF(B19&gt;$I$5,0,IF(($I$5-B19)/30.4375&gt;(D19*12),(D19*12),($I$5-B19)/30.4375))</f>
        <v>0</v>
      </c>
      <c r="K19" s="74">
        <f aca="true" t="shared" si="23" ref="K19:K30">IF(H19*J19&gt;I19,-I19,-H19*J19)</f>
        <v>0</v>
      </c>
      <c r="L19" s="96">
        <f aca="true" t="shared" si="24" ref="L19:L30">+I19+K19</f>
        <v>0</v>
      </c>
      <c r="M19" s="74">
        <f aca="true" t="shared" si="25" ref="M19:M30">IF(AND($I$5&lt;B19,B19&lt;$M$5+1),E19,0)</f>
        <v>0</v>
      </c>
      <c r="N19" s="74">
        <f aca="true" t="shared" si="26" ref="N19:N30">IF(AND($I$5&lt;C19,C19&lt;$M$5+1),-E19,0)</f>
        <v>0</v>
      </c>
      <c r="O19" s="74">
        <f aca="true" t="shared" si="27" ref="O19:O30">+I19+M19+N19</f>
        <v>0</v>
      </c>
      <c r="P19" s="67"/>
      <c r="Q19" s="74">
        <f aca="true" t="shared" si="28" ref="Q19:Q30">-H19*P19</f>
        <v>0</v>
      </c>
      <c r="R19" s="74">
        <f aca="true" t="shared" si="29" ref="R19:R30">IF(O19=0,0,K19+Q19)</f>
        <v>0</v>
      </c>
      <c r="S19" s="96">
        <f aca="true" t="shared" si="30" ref="S19:S30">+O19+R19</f>
        <v>0</v>
      </c>
      <c r="T19" s="74">
        <f aca="true" t="shared" si="31" ref="T19:T30">IF(AND($M$5&lt;B19,J19&lt;$T$5+1),E19,0)</f>
        <v>0</v>
      </c>
      <c r="U19" s="74">
        <f aca="true" t="shared" si="32" ref="U19:U30">IF(AND($M$5&lt;C19,C19&lt;$T$5+1),-E19,0)</f>
        <v>0</v>
      </c>
      <c r="V19" s="74">
        <f aca="true" t="shared" si="33" ref="V19:V30">+O19+T19+U19</f>
        <v>0</v>
      </c>
      <c r="W19" s="67"/>
      <c r="X19" s="74">
        <f aca="true" t="shared" si="34" ref="X19:X30">-H19*W19</f>
        <v>0</v>
      </c>
      <c r="Y19" s="74">
        <f aca="true" t="shared" si="35" ref="Y19:Y30">IF(V19=0,0,R19+X19)</f>
        <v>0</v>
      </c>
      <c r="Z19" s="121">
        <f aca="true" t="shared" si="36" ref="Z19:Z30">+V19+Y19</f>
        <v>0</v>
      </c>
      <c r="AA19" s="148" t="str">
        <f aca="true" t="shared" si="37" ref="AA19:AA30">IF(J19+P19+W19&lt;((D19*12)+1),"OK","ERROR")</f>
        <v>OK</v>
      </c>
      <c r="AF19" s="5"/>
      <c r="AG19" s="5"/>
      <c r="AH19" s="5"/>
    </row>
    <row r="20" spans="1:34" ht="13.5" customHeight="1">
      <c r="A20" s="111"/>
      <c r="B20" s="93" t="s">
        <v>56</v>
      </c>
      <c r="C20" s="94"/>
      <c r="D20" s="67">
        <v>40</v>
      </c>
      <c r="E20" s="76"/>
      <c r="F20" s="76">
        <v>0</v>
      </c>
      <c r="G20" s="74">
        <f t="shared" si="19"/>
        <v>0</v>
      </c>
      <c r="H20" s="96">
        <f t="shared" si="20"/>
        <v>0</v>
      </c>
      <c r="I20" s="74">
        <f t="shared" si="21"/>
        <v>0</v>
      </c>
      <c r="J20" s="71">
        <f t="shared" si="22"/>
        <v>0</v>
      </c>
      <c r="K20" s="74">
        <f t="shared" si="23"/>
        <v>0</v>
      </c>
      <c r="L20" s="96">
        <f t="shared" si="24"/>
        <v>0</v>
      </c>
      <c r="M20" s="74">
        <f t="shared" si="25"/>
        <v>0</v>
      </c>
      <c r="N20" s="74">
        <f t="shared" si="26"/>
        <v>0</v>
      </c>
      <c r="O20" s="74">
        <f t="shared" si="27"/>
        <v>0</v>
      </c>
      <c r="P20" s="67"/>
      <c r="Q20" s="74">
        <f t="shared" si="28"/>
        <v>0</v>
      </c>
      <c r="R20" s="74">
        <f t="shared" si="29"/>
        <v>0</v>
      </c>
      <c r="S20" s="96">
        <f t="shared" si="30"/>
        <v>0</v>
      </c>
      <c r="T20" s="74">
        <f t="shared" si="31"/>
        <v>0</v>
      </c>
      <c r="U20" s="74">
        <f t="shared" si="32"/>
        <v>0</v>
      </c>
      <c r="V20" s="74">
        <f t="shared" si="33"/>
        <v>0</v>
      </c>
      <c r="W20" s="67"/>
      <c r="X20" s="74">
        <f t="shared" si="34"/>
        <v>0</v>
      </c>
      <c r="Y20" s="74">
        <f t="shared" si="35"/>
        <v>0</v>
      </c>
      <c r="Z20" s="121">
        <f t="shared" si="36"/>
        <v>0</v>
      </c>
      <c r="AA20" s="148" t="str">
        <f t="shared" si="37"/>
        <v>OK</v>
      </c>
      <c r="AF20" s="5"/>
      <c r="AG20" s="5"/>
      <c r="AH20" s="5"/>
    </row>
    <row r="21" spans="1:34" ht="13.5" customHeight="1">
      <c r="A21" s="111"/>
      <c r="B21" s="93" t="s">
        <v>56</v>
      </c>
      <c r="C21" s="94"/>
      <c r="D21" s="67">
        <v>40</v>
      </c>
      <c r="E21" s="76"/>
      <c r="F21" s="76">
        <v>0</v>
      </c>
      <c r="G21" s="74">
        <f t="shared" si="19"/>
        <v>0</v>
      </c>
      <c r="H21" s="96">
        <f t="shared" si="20"/>
        <v>0</v>
      </c>
      <c r="I21" s="74">
        <f t="shared" si="21"/>
        <v>0</v>
      </c>
      <c r="J21" s="71">
        <f t="shared" si="22"/>
        <v>0</v>
      </c>
      <c r="K21" s="74">
        <f t="shared" si="23"/>
        <v>0</v>
      </c>
      <c r="L21" s="96">
        <f t="shared" si="24"/>
        <v>0</v>
      </c>
      <c r="M21" s="74">
        <f t="shared" si="25"/>
        <v>0</v>
      </c>
      <c r="N21" s="74">
        <f t="shared" si="26"/>
        <v>0</v>
      </c>
      <c r="O21" s="74">
        <f t="shared" si="27"/>
        <v>0</v>
      </c>
      <c r="P21" s="67"/>
      <c r="Q21" s="74">
        <f t="shared" si="28"/>
        <v>0</v>
      </c>
      <c r="R21" s="74">
        <f t="shared" si="29"/>
        <v>0</v>
      </c>
      <c r="S21" s="96">
        <f t="shared" si="30"/>
        <v>0</v>
      </c>
      <c r="T21" s="74">
        <f t="shared" si="31"/>
        <v>0</v>
      </c>
      <c r="U21" s="74">
        <f t="shared" si="32"/>
        <v>0</v>
      </c>
      <c r="V21" s="74">
        <f t="shared" si="33"/>
        <v>0</v>
      </c>
      <c r="W21" s="67"/>
      <c r="X21" s="74">
        <f t="shared" si="34"/>
        <v>0</v>
      </c>
      <c r="Y21" s="74">
        <f t="shared" si="35"/>
        <v>0</v>
      </c>
      <c r="Z21" s="121">
        <f t="shared" si="36"/>
        <v>0</v>
      </c>
      <c r="AA21" s="148" t="str">
        <f t="shared" si="37"/>
        <v>OK</v>
      </c>
      <c r="AF21" s="5"/>
      <c r="AG21" s="5"/>
      <c r="AH21" s="5"/>
    </row>
    <row r="22" spans="1:34" ht="13.5" customHeight="1">
      <c r="A22" s="111"/>
      <c r="B22" s="93" t="s">
        <v>56</v>
      </c>
      <c r="C22" s="94"/>
      <c r="D22" s="67">
        <v>40</v>
      </c>
      <c r="E22" s="76"/>
      <c r="F22" s="76">
        <v>0</v>
      </c>
      <c r="G22" s="74">
        <f t="shared" si="19"/>
        <v>0</v>
      </c>
      <c r="H22" s="96">
        <f t="shared" si="20"/>
        <v>0</v>
      </c>
      <c r="I22" s="74">
        <f t="shared" si="21"/>
        <v>0</v>
      </c>
      <c r="J22" s="71">
        <f t="shared" si="22"/>
        <v>0</v>
      </c>
      <c r="K22" s="74">
        <f t="shared" si="23"/>
        <v>0</v>
      </c>
      <c r="L22" s="96">
        <f t="shared" si="24"/>
        <v>0</v>
      </c>
      <c r="M22" s="74">
        <f t="shared" si="25"/>
        <v>0</v>
      </c>
      <c r="N22" s="74">
        <f t="shared" si="26"/>
        <v>0</v>
      </c>
      <c r="O22" s="74">
        <f t="shared" si="27"/>
        <v>0</v>
      </c>
      <c r="P22" s="67"/>
      <c r="Q22" s="74">
        <f t="shared" si="28"/>
        <v>0</v>
      </c>
      <c r="R22" s="74">
        <f t="shared" si="29"/>
        <v>0</v>
      </c>
      <c r="S22" s="96">
        <f t="shared" si="30"/>
        <v>0</v>
      </c>
      <c r="T22" s="74">
        <f t="shared" si="31"/>
        <v>0</v>
      </c>
      <c r="U22" s="74">
        <f t="shared" si="32"/>
        <v>0</v>
      </c>
      <c r="V22" s="74">
        <f t="shared" si="33"/>
        <v>0</v>
      </c>
      <c r="W22" s="67"/>
      <c r="X22" s="74">
        <f t="shared" si="34"/>
        <v>0</v>
      </c>
      <c r="Y22" s="74">
        <f t="shared" si="35"/>
        <v>0</v>
      </c>
      <c r="Z22" s="121">
        <f t="shared" si="36"/>
        <v>0</v>
      </c>
      <c r="AA22" s="148" t="str">
        <f t="shared" si="37"/>
        <v>OK</v>
      </c>
      <c r="AF22" s="5"/>
      <c r="AG22" s="5"/>
      <c r="AH22" s="5"/>
    </row>
    <row r="23" spans="1:34" ht="13.5" customHeight="1">
      <c r="A23" s="111"/>
      <c r="B23" s="93" t="s">
        <v>56</v>
      </c>
      <c r="C23" s="94"/>
      <c r="D23" s="67">
        <v>40</v>
      </c>
      <c r="E23" s="76"/>
      <c r="F23" s="76">
        <v>0</v>
      </c>
      <c r="G23" s="74">
        <f t="shared" si="19"/>
        <v>0</v>
      </c>
      <c r="H23" s="96">
        <f t="shared" si="20"/>
        <v>0</v>
      </c>
      <c r="I23" s="74">
        <f t="shared" si="21"/>
        <v>0</v>
      </c>
      <c r="J23" s="71">
        <f t="shared" si="22"/>
        <v>0</v>
      </c>
      <c r="K23" s="74">
        <f t="shared" si="23"/>
        <v>0</v>
      </c>
      <c r="L23" s="96">
        <f t="shared" si="24"/>
        <v>0</v>
      </c>
      <c r="M23" s="74">
        <f t="shared" si="25"/>
        <v>0</v>
      </c>
      <c r="N23" s="74">
        <f t="shared" si="26"/>
        <v>0</v>
      </c>
      <c r="O23" s="74">
        <f t="shared" si="27"/>
        <v>0</v>
      </c>
      <c r="P23" s="67"/>
      <c r="Q23" s="74">
        <f t="shared" si="28"/>
        <v>0</v>
      </c>
      <c r="R23" s="74">
        <f t="shared" si="29"/>
        <v>0</v>
      </c>
      <c r="S23" s="96">
        <f t="shared" si="30"/>
        <v>0</v>
      </c>
      <c r="T23" s="74">
        <f t="shared" si="31"/>
        <v>0</v>
      </c>
      <c r="U23" s="74">
        <f t="shared" si="32"/>
        <v>0</v>
      </c>
      <c r="V23" s="74">
        <f t="shared" si="33"/>
        <v>0</v>
      </c>
      <c r="W23" s="67"/>
      <c r="X23" s="74">
        <f t="shared" si="34"/>
        <v>0</v>
      </c>
      <c r="Y23" s="74">
        <f t="shared" si="35"/>
        <v>0</v>
      </c>
      <c r="Z23" s="121">
        <f t="shared" si="36"/>
        <v>0</v>
      </c>
      <c r="AA23" s="148" t="str">
        <f t="shared" si="37"/>
        <v>OK</v>
      </c>
      <c r="AF23" s="5"/>
      <c r="AG23" s="5"/>
      <c r="AH23" s="5"/>
    </row>
    <row r="24" spans="1:34" ht="13.5" customHeight="1">
      <c r="A24" s="111"/>
      <c r="B24" s="93" t="s">
        <v>56</v>
      </c>
      <c r="C24" s="94"/>
      <c r="D24" s="67">
        <v>40</v>
      </c>
      <c r="E24" s="76"/>
      <c r="F24" s="76">
        <v>0</v>
      </c>
      <c r="G24" s="74">
        <f t="shared" si="19"/>
        <v>0</v>
      </c>
      <c r="H24" s="96">
        <f t="shared" si="20"/>
        <v>0</v>
      </c>
      <c r="I24" s="74">
        <f t="shared" si="21"/>
        <v>0</v>
      </c>
      <c r="J24" s="71">
        <f t="shared" si="22"/>
        <v>0</v>
      </c>
      <c r="K24" s="74">
        <f t="shared" si="23"/>
        <v>0</v>
      </c>
      <c r="L24" s="96">
        <f t="shared" si="24"/>
        <v>0</v>
      </c>
      <c r="M24" s="74">
        <f t="shared" si="25"/>
        <v>0</v>
      </c>
      <c r="N24" s="74">
        <f t="shared" si="26"/>
        <v>0</v>
      </c>
      <c r="O24" s="74">
        <f t="shared" si="27"/>
        <v>0</v>
      </c>
      <c r="P24" s="67"/>
      <c r="Q24" s="74">
        <f t="shared" si="28"/>
        <v>0</v>
      </c>
      <c r="R24" s="74">
        <f t="shared" si="29"/>
        <v>0</v>
      </c>
      <c r="S24" s="96">
        <f t="shared" si="30"/>
        <v>0</v>
      </c>
      <c r="T24" s="74">
        <f t="shared" si="31"/>
        <v>0</v>
      </c>
      <c r="U24" s="74">
        <f t="shared" si="32"/>
        <v>0</v>
      </c>
      <c r="V24" s="74">
        <f t="shared" si="33"/>
        <v>0</v>
      </c>
      <c r="W24" s="67"/>
      <c r="X24" s="74">
        <f t="shared" si="34"/>
        <v>0</v>
      </c>
      <c r="Y24" s="74">
        <f t="shared" si="35"/>
        <v>0</v>
      </c>
      <c r="Z24" s="121">
        <f t="shared" si="36"/>
        <v>0</v>
      </c>
      <c r="AA24" s="148" t="str">
        <f t="shared" si="37"/>
        <v>OK</v>
      </c>
      <c r="AF24" s="5"/>
      <c r="AG24" s="5"/>
      <c r="AH24" s="5"/>
    </row>
    <row r="25" spans="1:34" ht="13.5" customHeight="1">
      <c r="A25" s="111"/>
      <c r="B25" s="93" t="s">
        <v>56</v>
      </c>
      <c r="C25" s="94"/>
      <c r="D25" s="67">
        <v>40</v>
      </c>
      <c r="E25" s="76"/>
      <c r="F25" s="76">
        <v>0</v>
      </c>
      <c r="G25" s="74">
        <f t="shared" si="19"/>
        <v>0</v>
      </c>
      <c r="H25" s="96">
        <f t="shared" si="20"/>
        <v>0</v>
      </c>
      <c r="I25" s="74">
        <f t="shared" si="21"/>
        <v>0</v>
      </c>
      <c r="J25" s="71">
        <f t="shared" si="22"/>
        <v>0</v>
      </c>
      <c r="K25" s="74">
        <f t="shared" si="23"/>
        <v>0</v>
      </c>
      <c r="L25" s="96">
        <f t="shared" si="24"/>
        <v>0</v>
      </c>
      <c r="M25" s="74">
        <f t="shared" si="25"/>
        <v>0</v>
      </c>
      <c r="N25" s="74">
        <f t="shared" si="26"/>
        <v>0</v>
      </c>
      <c r="O25" s="74">
        <f t="shared" si="27"/>
        <v>0</v>
      </c>
      <c r="P25" s="67"/>
      <c r="Q25" s="74">
        <f t="shared" si="28"/>
        <v>0</v>
      </c>
      <c r="R25" s="74">
        <f t="shared" si="29"/>
        <v>0</v>
      </c>
      <c r="S25" s="96">
        <f t="shared" si="30"/>
        <v>0</v>
      </c>
      <c r="T25" s="74">
        <f t="shared" si="31"/>
        <v>0</v>
      </c>
      <c r="U25" s="74">
        <f t="shared" si="32"/>
        <v>0</v>
      </c>
      <c r="V25" s="74">
        <f t="shared" si="33"/>
        <v>0</v>
      </c>
      <c r="W25" s="67"/>
      <c r="X25" s="74">
        <f t="shared" si="34"/>
        <v>0</v>
      </c>
      <c r="Y25" s="74">
        <f t="shared" si="35"/>
        <v>0</v>
      </c>
      <c r="Z25" s="121">
        <f t="shared" si="36"/>
        <v>0</v>
      </c>
      <c r="AA25" s="148" t="str">
        <f t="shared" si="37"/>
        <v>OK</v>
      </c>
      <c r="AF25" s="5"/>
      <c r="AG25" s="5"/>
      <c r="AH25" s="5"/>
    </row>
    <row r="26" spans="1:34" ht="13.5" customHeight="1">
      <c r="A26" s="111"/>
      <c r="B26" s="93" t="s">
        <v>56</v>
      </c>
      <c r="C26" s="94"/>
      <c r="D26" s="67">
        <v>40</v>
      </c>
      <c r="E26" s="76"/>
      <c r="F26" s="76">
        <v>0</v>
      </c>
      <c r="G26" s="74">
        <f t="shared" si="19"/>
        <v>0</v>
      </c>
      <c r="H26" s="96">
        <f t="shared" si="20"/>
        <v>0</v>
      </c>
      <c r="I26" s="74">
        <f t="shared" si="21"/>
        <v>0</v>
      </c>
      <c r="J26" s="71">
        <f t="shared" si="22"/>
        <v>0</v>
      </c>
      <c r="K26" s="74">
        <f t="shared" si="23"/>
        <v>0</v>
      </c>
      <c r="L26" s="96">
        <f t="shared" si="24"/>
        <v>0</v>
      </c>
      <c r="M26" s="74">
        <f t="shared" si="25"/>
        <v>0</v>
      </c>
      <c r="N26" s="74">
        <f t="shared" si="26"/>
        <v>0</v>
      </c>
      <c r="O26" s="74">
        <f t="shared" si="27"/>
        <v>0</v>
      </c>
      <c r="P26" s="67"/>
      <c r="Q26" s="74">
        <f t="shared" si="28"/>
        <v>0</v>
      </c>
      <c r="R26" s="74">
        <f t="shared" si="29"/>
        <v>0</v>
      </c>
      <c r="S26" s="96">
        <f t="shared" si="30"/>
        <v>0</v>
      </c>
      <c r="T26" s="74">
        <f t="shared" si="31"/>
        <v>0</v>
      </c>
      <c r="U26" s="74">
        <f t="shared" si="32"/>
        <v>0</v>
      </c>
      <c r="V26" s="74">
        <f t="shared" si="33"/>
        <v>0</v>
      </c>
      <c r="W26" s="67"/>
      <c r="X26" s="74">
        <f t="shared" si="34"/>
        <v>0</v>
      </c>
      <c r="Y26" s="74">
        <f t="shared" si="35"/>
        <v>0</v>
      </c>
      <c r="Z26" s="121">
        <f t="shared" si="36"/>
        <v>0</v>
      </c>
      <c r="AA26" s="148" t="str">
        <f t="shared" si="37"/>
        <v>OK</v>
      </c>
      <c r="AF26" s="5"/>
      <c r="AG26" s="5"/>
      <c r="AH26" s="5"/>
    </row>
    <row r="27" spans="1:34" ht="13.5" customHeight="1">
      <c r="A27" s="111"/>
      <c r="B27" s="93" t="s">
        <v>56</v>
      </c>
      <c r="C27" s="94"/>
      <c r="D27" s="67">
        <v>40</v>
      </c>
      <c r="E27" s="76"/>
      <c r="F27" s="76">
        <v>0</v>
      </c>
      <c r="G27" s="74">
        <f t="shared" si="19"/>
        <v>0</v>
      </c>
      <c r="H27" s="96">
        <f t="shared" si="20"/>
        <v>0</v>
      </c>
      <c r="I27" s="74">
        <f t="shared" si="21"/>
        <v>0</v>
      </c>
      <c r="J27" s="71">
        <f t="shared" si="22"/>
        <v>0</v>
      </c>
      <c r="K27" s="74">
        <f t="shared" si="23"/>
        <v>0</v>
      </c>
      <c r="L27" s="96">
        <f t="shared" si="24"/>
        <v>0</v>
      </c>
      <c r="M27" s="74">
        <f t="shared" si="25"/>
        <v>0</v>
      </c>
      <c r="N27" s="74">
        <f t="shared" si="26"/>
        <v>0</v>
      </c>
      <c r="O27" s="74">
        <f t="shared" si="27"/>
        <v>0</v>
      </c>
      <c r="P27" s="67"/>
      <c r="Q27" s="74">
        <f t="shared" si="28"/>
        <v>0</v>
      </c>
      <c r="R27" s="74">
        <f t="shared" si="29"/>
        <v>0</v>
      </c>
      <c r="S27" s="96">
        <f t="shared" si="30"/>
        <v>0</v>
      </c>
      <c r="T27" s="74">
        <f t="shared" si="31"/>
        <v>0</v>
      </c>
      <c r="U27" s="74">
        <f t="shared" si="32"/>
        <v>0</v>
      </c>
      <c r="V27" s="74">
        <f t="shared" si="33"/>
        <v>0</v>
      </c>
      <c r="W27" s="67"/>
      <c r="X27" s="74">
        <f t="shared" si="34"/>
        <v>0</v>
      </c>
      <c r="Y27" s="74">
        <f t="shared" si="35"/>
        <v>0</v>
      </c>
      <c r="Z27" s="121">
        <f t="shared" si="36"/>
        <v>0</v>
      </c>
      <c r="AA27" s="148" t="str">
        <f t="shared" si="37"/>
        <v>OK</v>
      </c>
      <c r="AF27" s="5"/>
      <c r="AG27" s="5"/>
      <c r="AH27" s="5"/>
    </row>
    <row r="28" spans="1:34" ht="13.5" customHeight="1">
      <c r="A28" s="111"/>
      <c r="B28" s="93" t="s">
        <v>56</v>
      </c>
      <c r="C28" s="94"/>
      <c r="D28" s="67">
        <v>40</v>
      </c>
      <c r="E28" s="76"/>
      <c r="F28" s="76">
        <v>0</v>
      </c>
      <c r="G28" s="74">
        <f t="shared" si="19"/>
        <v>0</v>
      </c>
      <c r="H28" s="96">
        <f t="shared" si="20"/>
        <v>0</v>
      </c>
      <c r="I28" s="74">
        <f t="shared" si="21"/>
        <v>0</v>
      </c>
      <c r="J28" s="71">
        <f t="shared" si="22"/>
        <v>0</v>
      </c>
      <c r="K28" s="74">
        <f t="shared" si="23"/>
        <v>0</v>
      </c>
      <c r="L28" s="96">
        <f t="shared" si="24"/>
        <v>0</v>
      </c>
      <c r="M28" s="74">
        <f t="shared" si="25"/>
        <v>0</v>
      </c>
      <c r="N28" s="74">
        <f t="shared" si="26"/>
        <v>0</v>
      </c>
      <c r="O28" s="74">
        <f t="shared" si="27"/>
        <v>0</v>
      </c>
      <c r="P28" s="67"/>
      <c r="Q28" s="74">
        <f t="shared" si="28"/>
        <v>0</v>
      </c>
      <c r="R28" s="74">
        <f t="shared" si="29"/>
        <v>0</v>
      </c>
      <c r="S28" s="96">
        <f t="shared" si="30"/>
        <v>0</v>
      </c>
      <c r="T28" s="74">
        <f t="shared" si="31"/>
        <v>0</v>
      </c>
      <c r="U28" s="74">
        <f t="shared" si="32"/>
        <v>0</v>
      </c>
      <c r="V28" s="74">
        <f t="shared" si="33"/>
        <v>0</v>
      </c>
      <c r="W28" s="67"/>
      <c r="X28" s="74">
        <f t="shared" si="34"/>
        <v>0</v>
      </c>
      <c r="Y28" s="74">
        <f t="shared" si="35"/>
        <v>0</v>
      </c>
      <c r="Z28" s="121">
        <f t="shared" si="36"/>
        <v>0</v>
      </c>
      <c r="AA28" s="148" t="str">
        <f t="shared" si="37"/>
        <v>OK</v>
      </c>
      <c r="AF28" s="5"/>
      <c r="AG28" s="5"/>
      <c r="AH28" s="5"/>
    </row>
    <row r="29" spans="1:34" ht="13.5" customHeight="1">
      <c r="A29" s="111"/>
      <c r="B29" s="93" t="s">
        <v>56</v>
      </c>
      <c r="C29" s="94"/>
      <c r="D29" s="67">
        <v>40</v>
      </c>
      <c r="E29" s="76"/>
      <c r="F29" s="76">
        <v>0</v>
      </c>
      <c r="G29" s="74">
        <f t="shared" si="19"/>
        <v>0</v>
      </c>
      <c r="H29" s="96">
        <f t="shared" si="20"/>
        <v>0</v>
      </c>
      <c r="I29" s="74">
        <f t="shared" si="21"/>
        <v>0</v>
      </c>
      <c r="J29" s="71">
        <f t="shared" si="22"/>
        <v>0</v>
      </c>
      <c r="K29" s="74">
        <f t="shared" si="23"/>
        <v>0</v>
      </c>
      <c r="L29" s="96">
        <f t="shared" si="24"/>
        <v>0</v>
      </c>
      <c r="M29" s="74">
        <f t="shared" si="25"/>
        <v>0</v>
      </c>
      <c r="N29" s="74">
        <f t="shared" si="26"/>
        <v>0</v>
      </c>
      <c r="O29" s="74">
        <f t="shared" si="27"/>
        <v>0</v>
      </c>
      <c r="P29" s="67"/>
      <c r="Q29" s="74">
        <f t="shared" si="28"/>
        <v>0</v>
      </c>
      <c r="R29" s="74">
        <f t="shared" si="29"/>
        <v>0</v>
      </c>
      <c r="S29" s="96">
        <f t="shared" si="30"/>
        <v>0</v>
      </c>
      <c r="T29" s="74">
        <f t="shared" si="31"/>
        <v>0</v>
      </c>
      <c r="U29" s="74">
        <f t="shared" si="32"/>
        <v>0</v>
      </c>
      <c r="V29" s="74">
        <f t="shared" si="33"/>
        <v>0</v>
      </c>
      <c r="W29" s="67"/>
      <c r="X29" s="74">
        <f t="shared" si="34"/>
        <v>0</v>
      </c>
      <c r="Y29" s="74">
        <f t="shared" si="35"/>
        <v>0</v>
      </c>
      <c r="Z29" s="121">
        <f t="shared" si="36"/>
        <v>0</v>
      </c>
      <c r="AA29" s="148" t="str">
        <f t="shared" si="37"/>
        <v>OK</v>
      </c>
      <c r="AF29" s="5"/>
      <c r="AG29" s="5"/>
      <c r="AH29" s="5"/>
    </row>
    <row r="30" spans="1:34" ht="13.5" customHeight="1">
      <c r="A30" s="111"/>
      <c r="B30" s="93" t="s">
        <v>56</v>
      </c>
      <c r="C30" s="94"/>
      <c r="D30" s="67">
        <v>40</v>
      </c>
      <c r="E30" s="76"/>
      <c r="F30" s="76">
        <v>0</v>
      </c>
      <c r="G30" s="74">
        <f t="shared" si="19"/>
        <v>0</v>
      </c>
      <c r="H30" s="96">
        <f t="shared" si="20"/>
        <v>0</v>
      </c>
      <c r="I30" s="74">
        <f t="shared" si="21"/>
        <v>0</v>
      </c>
      <c r="J30" s="71">
        <f t="shared" si="22"/>
        <v>0</v>
      </c>
      <c r="K30" s="74">
        <f t="shared" si="23"/>
        <v>0</v>
      </c>
      <c r="L30" s="96">
        <f t="shared" si="24"/>
        <v>0</v>
      </c>
      <c r="M30" s="74">
        <f t="shared" si="25"/>
        <v>0</v>
      </c>
      <c r="N30" s="74">
        <f t="shared" si="26"/>
        <v>0</v>
      </c>
      <c r="O30" s="74">
        <f t="shared" si="27"/>
        <v>0</v>
      </c>
      <c r="P30" s="67"/>
      <c r="Q30" s="74">
        <f t="shared" si="28"/>
        <v>0</v>
      </c>
      <c r="R30" s="74">
        <f t="shared" si="29"/>
        <v>0</v>
      </c>
      <c r="S30" s="96">
        <f t="shared" si="30"/>
        <v>0</v>
      </c>
      <c r="T30" s="74">
        <f t="shared" si="31"/>
        <v>0</v>
      </c>
      <c r="U30" s="74">
        <f t="shared" si="32"/>
        <v>0</v>
      </c>
      <c r="V30" s="74">
        <f t="shared" si="33"/>
        <v>0</v>
      </c>
      <c r="W30" s="67"/>
      <c r="X30" s="74">
        <f t="shared" si="34"/>
        <v>0</v>
      </c>
      <c r="Y30" s="74">
        <f t="shared" si="35"/>
        <v>0</v>
      </c>
      <c r="Z30" s="121">
        <f t="shared" si="36"/>
        <v>0</v>
      </c>
      <c r="AA30" s="148" t="str">
        <f t="shared" si="37"/>
        <v>OK</v>
      </c>
      <c r="AF30" s="5"/>
      <c r="AG30" s="5"/>
      <c r="AH30" s="5"/>
    </row>
    <row r="31" spans="1:34" ht="13.5" customHeight="1">
      <c r="A31" s="111"/>
      <c r="B31" s="93" t="s">
        <v>56</v>
      </c>
      <c r="C31" s="94"/>
      <c r="D31" s="67">
        <v>40</v>
      </c>
      <c r="E31" s="76"/>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c r="AF31" s="5"/>
      <c r="AG31" s="5"/>
      <c r="AH31" s="5"/>
    </row>
    <row r="32" spans="1:34" ht="13.5" customHeight="1">
      <c r="A32" s="112"/>
      <c r="B32" s="93" t="s">
        <v>56</v>
      </c>
      <c r="C32" s="95"/>
      <c r="D32" s="67">
        <v>40</v>
      </c>
      <c r="E32" s="76"/>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c r="AF32" s="5"/>
      <c r="AG32" s="5"/>
      <c r="AH32" s="5"/>
    </row>
    <row r="33" spans="1:34" ht="13.5" customHeight="1">
      <c r="A33" s="111"/>
      <c r="B33" s="93" t="s">
        <v>56</v>
      </c>
      <c r="C33" s="94"/>
      <c r="D33" s="67">
        <v>40</v>
      </c>
      <c r="E33" s="76"/>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c r="AF33" s="5"/>
      <c r="AG33" s="5"/>
      <c r="AH33" s="5"/>
    </row>
    <row r="34" spans="1:34" ht="13.5" customHeight="1">
      <c r="A34" s="112"/>
      <c r="B34" s="93" t="s">
        <v>56</v>
      </c>
      <c r="C34" s="95"/>
      <c r="D34" s="67">
        <v>40</v>
      </c>
      <c r="E34" s="76"/>
      <c r="F34" s="76">
        <v>0</v>
      </c>
      <c r="G34" s="74">
        <f t="shared" si="0"/>
        <v>0</v>
      </c>
      <c r="H34" s="96">
        <f t="shared" si="1"/>
        <v>0</v>
      </c>
      <c r="I34" s="74">
        <f t="shared" si="2"/>
        <v>0</v>
      </c>
      <c r="J34" s="71">
        <f t="shared" si="3"/>
        <v>0</v>
      </c>
      <c r="K34" s="74">
        <f t="shared" si="4"/>
        <v>0</v>
      </c>
      <c r="L34" s="96">
        <f t="shared" si="5"/>
        <v>0</v>
      </c>
      <c r="M34" s="74">
        <f t="shared" si="6"/>
        <v>0</v>
      </c>
      <c r="N34" s="74">
        <f t="shared" si="7"/>
        <v>0</v>
      </c>
      <c r="O34" s="74">
        <f t="shared" si="8"/>
        <v>0</v>
      </c>
      <c r="P34" s="67"/>
      <c r="Q34" s="74">
        <f t="shared" si="9"/>
        <v>0</v>
      </c>
      <c r="R34" s="74">
        <f t="shared" si="10"/>
        <v>0</v>
      </c>
      <c r="S34" s="96">
        <f t="shared" si="11"/>
        <v>0</v>
      </c>
      <c r="T34" s="74">
        <f t="shared" si="12"/>
        <v>0</v>
      </c>
      <c r="U34" s="74">
        <f t="shared" si="13"/>
        <v>0</v>
      </c>
      <c r="V34" s="74">
        <f t="shared" si="14"/>
        <v>0</v>
      </c>
      <c r="W34" s="67"/>
      <c r="X34" s="74">
        <f t="shared" si="15"/>
        <v>0</v>
      </c>
      <c r="Y34" s="74">
        <f t="shared" si="16"/>
        <v>0</v>
      </c>
      <c r="Z34" s="121">
        <f t="shared" si="17"/>
        <v>0</v>
      </c>
      <c r="AA34" s="148" t="str">
        <f t="shared" si="18"/>
        <v>OK</v>
      </c>
      <c r="AF34" s="5"/>
      <c r="AG34" s="5"/>
      <c r="AH34" s="5"/>
    </row>
    <row r="35" spans="1:34" ht="13.5" customHeight="1">
      <c r="A35" s="112"/>
      <c r="B35" s="93" t="s">
        <v>56</v>
      </c>
      <c r="C35" s="95"/>
      <c r="D35" s="67">
        <v>40</v>
      </c>
      <c r="E35" s="76"/>
      <c r="F35" s="76">
        <v>0</v>
      </c>
      <c r="G35" s="74">
        <f t="shared" si="0"/>
        <v>0</v>
      </c>
      <c r="H35" s="96">
        <f t="shared" si="1"/>
        <v>0</v>
      </c>
      <c r="I35" s="74">
        <f t="shared" si="2"/>
        <v>0</v>
      </c>
      <c r="J35" s="71">
        <f t="shared" si="3"/>
        <v>0</v>
      </c>
      <c r="K35" s="74">
        <f t="shared" si="4"/>
        <v>0</v>
      </c>
      <c r="L35" s="96">
        <f t="shared" si="5"/>
        <v>0</v>
      </c>
      <c r="M35" s="74">
        <f t="shared" si="6"/>
        <v>0</v>
      </c>
      <c r="N35" s="74">
        <f t="shared" si="7"/>
        <v>0</v>
      </c>
      <c r="O35" s="74">
        <f t="shared" si="8"/>
        <v>0</v>
      </c>
      <c r="P35" s="67"/>
      <c r="Q35" s="74">
        <f t="shared" si="9"/>
        <v>0</v>
      </c>
      <c r="R35" s="74">
        <f t="shared" si="10"/>
        <v>0</v>
      </c>
      <c r="S35" s="96">
        <f t="shared" si="11"/>
        <v>0</v>
      </c>
      <c r="T35" s="74">
        <f t="shared" si="12"/>
        <v>0</v>
      </c>
      <c r="U35" s="74">
        <f t="shared" si="13"/>
        <v>0</v>
      </c>
      <c r="V35" s="74">
        <f t="shared" si="14"/>
        <v>0</v>
      </c>
      <c r="W35" s="67"/>
      <c r="X35" s="74">
        <f t="shared" si="15"/>
        <v>0</v>
      </c>
      <c r="Y35" s="74">
        <f t="shared" si="16"/>
        <v>0</v>
      </c>
      <c r="Z35" s="121">
        <f t="shared" si="17"/>
        <v>0</v>
      </c>
      <c r="AA35" s="148" t="str">
        <f t="shared" si="18"/>
        <v>OK</v>
      </c>
      <c r="AF35" s="5"/>
      <c r="AG35" s="5"/>
      <c r="AH35" s="5"/>
    </row>
    <row r="36" spans="1:27" ht="13.5" customHeight="1">
      <c r="A36" s="112"/>
      <c r="B36" s="93" t="s">
        <v>56</v>
      </c>
      <c r="C36" s="95"/>
      <c r="D36" s="67">
        <v>40</v>
      </c>
      <c r="E36" s="76"/>
      <c r="F36" s="76">
        <v>0</v>
      </c>
      <c r="G36" s="74">
        <f t="shared" si="0"/>
        <v>0</v>
      </c>
      <c r="H36" s="96">
        <f t="shared" si="1"/>
        <v>0</v>
      </c>
      <c r="I36" s="74">
        <f t="shared" si="2"/>
        <v>0</v>
      </c>
      <c r="J36" s="71">
        <f t="shared" si="3"/>
        <v>0</v>
      </c>
      <c r="K36" s="74">
        <f t="shared" si="4"/>
        <v>0</v>
      </c>
      <c r="L36" s="96">
        <f t="shared" si="5"/>
        <v>0</v>
      </c>
      <c r="M36" s="74">
        <f t="shared" si="6"/>
        <v>0</v>
      </c>
      <c r="N36" s="74">
        <f t="shared" si="7"/>
        <v>0</v>
      </c>
      <c r="O36" s="74">
        <f t="shared" si="8"/>
        <v>0</v>
      </c>
      <c r="P36" s="67"/>
      <c r="Q36" s="74">
        <f t="shared" si="9"/>
        <v>0</v>
      </c>
      <c r="R36" s="74">
        <f t="shared" si="10"/>
        <v>0</v>
      </c>
      <c r="S36" s="96">
        <f t="shared" si="11"/>
        <v>0</v>
      </c>
      <c r="T36" s="74">
        <f t="shared" si="12"/>
        <v>0</v>
      </c>
      <c r="U36" s="74">
        <f t="shared" si="13"/>
        <v>0</v>
      </c>
      <c r="V36" s="74">
        <f t="shared" si="14"/>
        <v>0</v>
      </c>
      <c r="W36" s="67"/>
      <c r="X36" s="74">
        <f t="shared" si="15"/>
        <v>0</v>
      </c>
      <c r="Y36" s="74">
        <f t="shared" si="16"/>
        <v>0</v>
      </c>
      <c r="Z36" s="121">
        <f t="shared" si="17"/>
        <v>0</v>
      </c>
      <c r="AA36" s="148" t="str">
        <f t="shared" si="18"/>
        <v>OK</v>
      </c>
    </row>
    <row r="37" spans="1:27" ht="13.5" customHeight="1">
      <c r="A37" s="111"/>
      <c r="B37" s="93" t="s">
        <v>56</v>
      </c>
      <c r="C37" s="94"/>
      <c r="D37" s="67">
        <v>40</v>
      </c>
      <c r="E37" s="76"/>
      <c r="F37" s="76">
        <v>0</v>
      </c>
      <c r="G37" s="74">
        <f t="shared" si="0"/>
        <v>0</v>
      </c>
      <c r="H37" s="96">
        <f t="shared" si="1"/>
        <v>0</v>
      </c>
      <c r="I37" s="74">
        <f t="shared" si="2"/>
        <v>0</v>
      </c>
      <c r="J37" s="71">
        <f t="shared" si="3"/>
        <v>0</v>
      </c>
      <c r="K37" s="74">
        <f t="shared" si="4"/>
        <v>0</v>
      </c>
      <c r="L37" s="96">
        <f t="shared" si="5"/>
        <v>0</v>
      </c>
      <c r="M37" s="74">
        <f t="shared" si="6"/>
        <v>0</v>
      </c>
      <c r="N37" s="74">
        <f t="shared" si="7"/>
        <v>0</v>
      </c>
      <c r="O37" s="74">
        <f t="shared" si="8"/>
        <v>0</v>
      </c>
      <c r="P37" s="67"/>
      <c r="Q37" s="74">
        <f t="shared" si="9"/>
        <v>0</v>
      </c>
      <c r="R37" s="74">
        <f t="shared" si="10"/>
        <v>0</v>
      </c>
      <c r="S37" s="96">
        <f t="shared" si="11"/>
        <v>0</v>
      </c>
      <c r="T37" s="74">
        <f t="shared" si="12"/>
        <v>0</v>
      </c>
      <c r="U37" s="74">
        <f t="shared" si="13"/>
        <v>0</v>
      </c>
      <c r="V37" s="74">
        <f t="shared" si="14"/>
        <v>0</v>
      </c>
      <c r="W37" s="67"/>
      <c r="X37" s="74">
        <f t="shared" si="15"/>
        <v>0</v>
      </c>
      <c r="Y37" s="74">
        <f t="shared" si="16"/>
        <v>0</v>
      </c>
      <c r="Z37" s="121">
        <f t="shared" si="17"/>
        <v>0</v>
      </c>
      <c r="AA37" s="148" t="str">
        <f t="shared" si="18"/>
        <v>OK</v>
      </c>
    </row>
    <row r="38" spans="1:27" ht="13.5" customHeight="1">
      <c r="A38" s="110"/>
      <c r="B38" s="93" t="s">
        <v>56</v>
      </c>
      <c r="C38" s="68"/>
      <c r="D38" s="67">
        <v>40</v>
      </c>
      <c r="E38" s="76"/>
      <c r="F38" s="76">
        <v>0</v>
      </c>
      <c r="G38" s="74">
        <f t="shared" si="0"/>
        <v>0</v>
      </c>
      <c r="H38" s="96">
        <f t="shared" si="1"/>
        <v>0</v>
      </c>
      <c r="I38" s="74">
        <f t="shared" si="2"/>
        <v>0</v>
      </c>
      <c r="J38" s="71">
        <f t="shared" si="3"/>
        <v>0</v>
      </c>
      <c r="K38" s="74">
        <f t="shared" si="4"/>
        <v>0</v>
      </c>
      <c r="L38" s="96">
        <f t="shared" si="5"/>
        <v>0</v>
      </c>
      <c r="M38" s="74">
        <f t="shared" si="6"/>
        <v>0</v>
      </c>
      <c r="N38" s="74">
        <f t="shared" si="7"/>
        <v>0</v>
      </c>
      <c r="O38" s="74">
        <f t="shared" si="8"/>
        <v>0</v>
      </c>
      <c r="P38" s="67"/>
      <c r="Q38" s="74">
        <f t="shared" si="9"/>
        <v>0</v>
      </c>
      <c r="R38" s="74">
        <f t="shared" si="10"/>
        <v>0</v>
      </c>
      <c r="S38" s="96">
        <f t="shared" si="11"/>
        <v>0</v>
      </c>
      <c r="T38" s="74">
        <f t="shared" si="12"/>
        <v>0</v>
      </c>
      <c r="U38" s="74">
        <f t="shared" si="13"/>
        <v>0</v>
      </c>
      <c r="V38" s="74">
        <f t="shared" si="14"/>
        <v>0</v>
      </c>
      <c r="W38" s="67"/>
      <c r="X38" s="74">
        <f t="shared" si="15"/>
        <v>0</v>
      </c>
      <c r="Y38" s="74">
        <f t="shared" si="16"/>
        <v>0</v>
      </c>
      <c r="Z38" s="121">
        <f t="shared" si="17"/>
        <v>0</v>
      </c>
      <c r="AA38" s="148" t="str">
        <f t="shared" si="18"/>
        <v>OK</v>
      </c>
    </row>
    <row r="39" spans="1:27" ht="13.5" customHeight="1">
      <c r="A39" s="110"/>
      <c r="B39" s="93" t="s">
        <v>56</v>
      </c>
      <c r="C39" s="68"/>
      <c r="D39" s="67">
        <v>40</v>
      </c>
      <c r="E39" s="76"/>
      <c r="F39" s="76">
        <v>0</v>
      </c>
      <c r="G39" s="74">
        <f t="shared" si="0"/>
        <v>0</v>
      </c>
      <c r="H39" s="96">
        <f t="shared" si="1"/>
        <v>0</v>
      </c>
      <c r="I39" s="74">
        <f t="shared" si="2"/>
        <v>0</v>
      </c>
      <c r="J39" s="71">
        <f t="shared" si="3"/>
        <v>0</v>
      </c>
      <c r="K39" s="74">
        <f t="shared" si="4"/>
        <v>0</v>
      </c>
      <c r="L39" s="96">
        <f t="shared" si="5"/>
        <v>0</v>
      </c>
      <c r="M39" s="74">
        <f t="shared" si="6"/>
        <v>0</v>
      </c>
      <c r="N39" s="74">
        <f t="shared" si="7"/>
        <v>0</v>
      </c>
      <c r="O39" s="74">
        <f t="shared" si="8"/>
        <v>0</v>
      </c>
      <c r="P39" s="67"/>
      <c r="Q39" s="74">
        <f t="shared" si="9"/>
        <v>0</v>
      </c>
      <c r="R39" s="74">
        <f t="shared" si="10"/>
        <v>0</v>
      </c>
      <c r="S39" s="96">
        <f t="shared" si="11"/>
        <v>0</v>
      </c>
      <c r="T39" s="74">
        <f t="shared" si="12"/>
        <v>0</v>
      </c>
      <c r="U39" s="74">
        <f t="shared" si="13"/>
        <v>0</v>
      </c>
      <c r="V39" s="74">
        <f t="shared" si="14"/>
        <v>0</v>
      </c>
      <c r="W39" s="67"/>
      <c r="X39" s="74">
        <f t="shared" si="15"/>
        <v>0</v>
      </c>
      <c r="Y39" s="74">
        <f t="shared" si="16"/>
        <v>0</v>
      </c>
      <c r="Z39" s="121">
        <f t="shared" si="17"/>
        <v>0</v>
      </c>
      <c r="AA39" s="148" t="str">
        <f t="shared" si="18"/>
        <v>OK</v>
      </c>
    </row>
    <row r="40" spans="1:27" ht="13.5" customHeight="1">
      <c r="A40" s="112"/>
      <c r="B40" s="93" t="s">
        <v>56</v>
      </c>
      <c r="C40" s="95"/>
      <c r="D40" s="67">
        <v>40</v>
      </c>
      <c r="E40" s="76"/>
      <c r="F40" s="76">
        <v>0</v>
      </c>
      <c r="G40" s="74">
        <f t="shared" si="0"/>
        <v>0</v>
      </c>
      <c r="H40" s="96">
        <f t="shared" si="1"/>
        <v>0</v>
      </c>
      <c r="I40" s="74">
        <f t="shared" si="2"/>
        <v>0</v>
      </c>
      <c r="J40" s="71">
        <f t="shared" si="3"/>
        <v>0</v>
      </c>
      <c r="K40" s="74">
        <f t="shared" si="4"/>
        <v>0</v>
      </c>
      <c r="L40" s="96">
        <f t="shared" si="5"/>
        <v>0</v>
      </c>
      <c r="M40" s="74">
        <f t="shared" si="6"/>
        <v>0</v>
      </c>
      <c r="N40" s="74">
        <f t="shared" si="7"/>
        <v>0</v>
      </c>
      <c r="O40" s="74">
        <f t="shared" si="8"/>
        <v>0</v>
      </c>
      <c r="P40" s="67"/>
      <c r="Q40" s="74">
        <f t="shared" si="9"/>
        <v>0</v>
      </c>
      <c r="R40" s="74">
        <f t="shared" si="10"/>
        <v>0</v>
      </c>
      <c r="S40" s="96">
        <f t="shared" si="11"/>
        <v>0</v>
      </c>
      <c r="T40" s="74">
        <f t="shared" si="12"/>
        <v>0</v>
      </c>
      <c r="U40" s="74">
        <f t="shared" si="13"/>
        <v>0</v>
      </c>
      <c r="V40" s="74">
        <f t="shared" si="14"/>
        <v>0</v>
      </c>
      <c r="W40" s="67"/>
      <c r="X40" s="74">
        <f t="shared" si="15"/>
        <v>0</v>
      </c>
      <c r="Y40" s="74">
        <f t="shared" si="16"/>
        <v>0</v>
      </c>
      <c r="Z40" s="121">
        <f t="shared" si="17"/>
        <v>0</v>
      </c>
      <c r="AA40" s="148" t="str">
        <f t="shared" si="18"/>
        <v>OK</v>
      </c>
    </row>
    <row r="41" spans="1:27" ht="13.5" customHeight="1">
      <c r="A41" s="112"/>
      <c r="B41" s="93" t="s">
        <v>56</v>
      </c>
      <c r="C41" s="95"/>
      <c r="D41" s="67">
        <v>40</v>
      </c>
      <c r="E41" s="76"/>
      <c r="F41" s="76">
        <v>0</v>
      </c>
      <c r="G41" s="74">
        <f t="shared" si="0"/>
        <v>0</v>
      </c>
      <c r="H41" s="96">
        <f t="shared" si="1"/>
        <v>0</v>
      </c>
      <c r="I41" s="74">
        <f t="shared" si="2"/>
        <v>0</v>
      </c>
      <c r="J41" s="71">
        <f t="shared" si="3"/>
        <v>0</v>
      </c>
      <c r="K41" s="74">
        <f t="shared" si="4"/>
        <v>0</v>
      </c>
      <c r="L41" s="96">
        <f t="shared" si="5"/>
        <v>0</v>
      </c>
      <c r="M41" s="74">
        <f t="shared" si="6"/>
        <v>0</v>
      </c>
      <c r="N41" s="74">
        <f t="shared" si="7"/>
        <v>0</v>
      </c>
      <c r="O41" s="74">
        <f t="shared" si="8"/>
        <v>0</v>
      </c>
      <c r="P41" s="67"/>
      <c r="Q41" s="74">
        <f t="shared" si="9"/>
        <v>0</v>
      </c>
      <c r="R41" s="74">
        <f t="shared" si="10"/>
        <v>0</v>
      </c>
      <c r="S41" s="96">
        <f t="shared" si="11"/>
        <v>0</v>
      </c>
      <c r="T41" s="74">
        <f t="shared" si="12"/>
        <v>0</v>
      </c>
      <c r="U41" s="74">
        <f t="shared" si="13"/>
        <v>0</v>
      </c>
      <c r="V41" s="74">
        <f t="shared" si="14"/>
        <v>0</v>
      </c>
      <c r="W41" s="67"/>
      <c r="X41" s="74">
        <f t="shared" si="15"/>
        <v>0</v>
      </c>
      <c r="Y41" s="74">
        <f t="shared" si="16"/>
        <v>0</v>
      </c>
      <c r="Z41" s="121">
        <f t="shared" si="17"/>
        <v>0</v>
      </c>
      <c r="AA41" s="148" t="str">
        <f t="shared" si="18"/>
        <v>OK</v>
      </c>
    </row>
    <row r="42" spans="1:27" ht="13.5" customHeight="1">
      <c r="A42" s="112"/>
      <c r="B42" s="93" t="s">
        <v>56</v>
      </c>
      <c r="C42" s="95"/>
      <c r="D42" s="67">
        <v>40</v>
      </c>
      <c r="E42" s="76"/>
      <c r="F42" s="76">
        <v>0</v>
      </c>
      <c r="G42" s="74">
        <f t="shared" si="0"/>
        <v>0</v>
      </c>
      <c r="H42" s="96">
        <f t="shared" si="1"/>
        <v>0</v>
      </c>
      <c r="I42" s="74">
        <f t="shared" si="2"/>
        <v>0</v>
      </c>
      <c r="J42" s="71">
        <f t="shared" si="3"/>
        <v>0</v>
      </c>
      <c r="K42" s="74">
        <f t="shared" si="4"/>
        <v>0</v>
      </c>
      <c r="L42" s="96">
        <f t="shared" si="5"/>
        <v>0</v>
      </c>
      <c r="M42" s="74">
        <f t="shared" si="6"/>
        <v>0</v>
      </c>
      <c r="N42" s="74">
        <f t="shared" si="7"/>
        <v>0</v>
      </c>
      <c r="O42" s="74">
        <f t="shared" si="8"/>
        <v>0</v>
      </c>
      <c r="P42" s="67"/>
      <c r="Q42" s="74">
        <f t="shared" si="9"/>
        <v>0</v>
      </c>
      <c r="R42" s="74">
        <f t="shared" si="10"/>
        <v>0</v>
      </c>
      <c r="S42" s="96">
        <f t="shared" si="11"/>
        <v>0</v>
      </c>
      <c r="T42" s="74">
        <f t="shared" si="12"/>
        <v>0</v>
      </c>
      <c r="U42" s="74">
        <f t="shared" si="13"/>
        <v>0</v>
      </c>
      <c r="V42" s="74">
        <f t="shared" si="14"/>
        <v>0</v>
      </c>
      <c r="W42" s="67"/>
      <c r="X42" s="74">
        <f t="shared" si="15"/>
        <v>0</v>
      </c>
      <c r="Y42" s="74">
        <f t="shared" si="16"/>
        <v>0</v>
      </c>
      <c r="Z42" s="121">
        <f t="shared" si="17"/>
        <v>0</v>
      </c>
      <c r="AA42" s="148" t="str">
        <f t="shared" si="18"/>
        <v>OK</v>
      </c>
    </row>
    <row r="43" spans="1:27" ht="13.5" customHeight="1">
      <c r="A43" s="112"/>
      <c r="B43" s="93" t="s">
        <v>56</v>
      </c>
      <c r="C43" s="95"/>
      <c r="D43" s="67">
        <v>40</v>
      </c>
      <c r="E43" s="76"/>
      <c r="F43" s="76">
        <v>0</v>
      </c>
      <c r="G43" s="74">
        <f t="shared" si="0"/>
        <v>0</v>
      </c>
      <c r="H43" s="96">
        <f t="shared" si="1"/>
        <v>0</v>
      </c>
      <c r="I43" s="74">
        <f t="shared" si="2"/>
        <v>0</v>
      </c>
      <c r="J43" s="71">
        <f t="shared" si="3"/>
        <v>0</v>
      </c>
      <c r="K43" s="74">
        <f t="shared" si="4"/>
        <v>0</v>
      </c>
      <c r="L43" s="96">
        <f t="shared" si="5"/>
        <v>0</v>
      </c>
      <c r="M43" s="74">
        <f t="shared" si="6"/>
        <v>0</v>
      </c>
      <c r="N43" s="74">
        <f t="shared" si="7"/>
        <v>0</v>
      </c>
      <c r="O43" s="74">
        <f t="shared" si="8"/>
        <v>0</v>
      </c>
      <c r="P43" s="67"/>
      <c r="Q43" s="74">
        <f t="shared" si="9"/>
        <v>0</v>
      </c>
      <c r="R43" s="74">
        <f t="shared" si="10"/>
        <v>0</v>
      </c>
      <c r="S43" s="96">
        <f t="shared" si="11"/>
        <v>0</v>
      </c>
      <c r="T43" s="74">
        <f t="shared" si="12"/>
        <v>0</v>
      </c>
      <c r="U43" s="74">
        <f t="shared" si="13"/>
        <v>0</v>
      </c>
      <c r="V43" s="74">
        <f t="shared" si="14"/>
        <v>0</v>
      </c>
      <c r="W43" s="67"/>
      <c r="X43" s="74">
        <f t="shared" si="15"/>
        <v>0</v>
      </c>
      <c r="Y43" s="74">
        <f t="shared" si="16"/>
        <v>0</v>
      </c>
      <c r="Z43" s="121">
        <f t="shared" si="17"/>
        <v>0</v>
      </c>
      <c r="AA43" s="148" t="str">
        <f t="shared" si="18"/>
        <v>OK</v>
      </c>
    </row>
    <row r="44" spans="1:27" ht="12" customHeight="1">
      <c r="A44" s="112"/>
      <c r="B44" s="93" t="s">
        <v>56</v>
      </c>
      <c r="C44" s="95"/>
      <c r="D44" s="67">
        <v>40</v>
      </c>
      <c r="E44" s="76"/>
      <c r="F44" s="76">
        <v>0</v>
      </c>
      <c r="G44" s="74">
        <f t="shared" si="0"/>
        <v>0</v>
      </c>
      <c r="H44" s="96">
        <f t="shared" si="1"/>
        <v>0</v>
      </c>
      <c r="I44" s="74">
        <f t="shared" si="2"/>
        <v>0</v>
      </c>
      <c r="J44" s="71">
        <f t="shared" si="3"/>
        <v>0</v>
      </c>
      <c r="K44" s="74">
        <f t="shared" si="4"/>
        <v>0</v>
      </c>
      <c r="L44" s="96">
        <f t="shared" si="5"/>
        <v>0</v>
      </c>
      <c r="M44" s="74">
        <f t="shared" si="6"/>
        <v>0</v>
      </c>
      <c r="N44" s="74">
        <f t="shared" si="7"/>
        <v>0</v>
      </c>
      <c r="O44" s="74">
        <f t="shared" si="8"/>
        <v>0</v>
      </c>
      <c r="P44" s="67"/>
      <c r="Q44" s="74">
        <f t="shared" si="9"/>
        <v>0</v>
      </c>
      <c r="R44" s="74">
        <f t="shared" si="10"/>
        <v>0</v>
      </c>
      <c r="S44" s="96">
        <f t="shared" si="11"/>
        <v>0</v>
      </c>
      <c r="T44" s="74">
        <f t="shared" si="12"/>
        <v>0</v>
      </c>
      <c r="U44" s="74">
        <f t="shared" si="13"/>
        <v>0</v>
      </c>
      <c r="V44" s="74">
        <f t="shared" si="14"/>
        <v>0</v>
      </c>
      <c r="W44" s="67"/>
      <c r="X44" s="74">
        <f t="shared" si="15"/>
        <v>0</v>
      </c>
      <c r="Y44" s="74">
        <f t="shared" si="16"/>
        <v>0</v>
      </c>
      <c r="Z44" s="121">
        <f t="shared" si="17"/>
        <v>0</v>
      </c>
      <c r="AA44" s="148" t="str">
        <f t="shared" si="18"/>
        <v>OK</v>
      </c>
    </row>
    <row r="45" spans="1:27" ht="12" customHeight="1">
      <c r="A45" s="112"/>
      <c r="B45" s="93" t="s">
        <v>56</v>
      </c>
      <c r="C45" s="95"/>
      <c r="D45" s="67">
        <v>40</v>
      </c>
      <c r="E45" s="76"/>
      <c r="F45" s="76">
        <v>0</v>
      </c>
      <c r="G45" s="74">
        <f t="shared" si="0"/>
        <v>0</v>
      </c>
      <c r="H45" s="96">
        <f t="shared" si="1"/>
        <v>0</v>
      </c>
      <c r="I45" s="74">
        <f t="shared" si="2"/>
        <v>0</v>
      </c>
      <c r="J45" s="71">
        <f t="shared" si="3"/>
        <v>0</v>
      </c>
      <c r="K45" s="74">
        <f t="shared" si="4"/>
        <v>0</v>
      </c>
      <c r="L45" s="96">
        <f t="shared" si="5"/>
        <v>0</v>
      </c>
      <c r="M45" s="74">
        <f t="shared" si="6"/>
        <v>0</v>
      </c>
      <c r="N45" s="74">
        <f t="shared" si="7"/>
        <v>0</v>
      </c>
      <c r="O45" s="74">
        <f t="shared" si="8"/>
        <v>0</v>
      </c>
      <c r="P45" s="67"/>
      <c r="Q45" s="74">
        <f t="shared" si="9"/>
        <v>0</v>
      </c>
      <c r="R45" s="74">
        <f t="shared" si="10"/>
        <v>0</v>
      </c>
      <c r="S45" s="96">
        <f t="shared" si="11"/>
        <v>0</v>
      </c>
      <c r="T45" s="74">
        <f t="shared" si="12"/>
        <v>0</v>
      </c>
      <c r="U45" s="74">
        <f t="shared" si="13"/>
        <v>0</v>
      </c>
      <c r="V45" s="74">
        <f t="shared" si="14"/>
        <v>0</v>
      </c>
      <c r="W45" s="67"/>
      <c r="X45" s="74">
        <f t="shared" si="15"/>
        <v>0</v>
      </c>
      <c r="Y45" s="74">
        <f t="shared" si="16"/>
        <v>0</v>
      </c>
      <c r="Z45" s="121">
        <f t="shared" si="17"/>
        <v>0</v>
      </c>
      <c r="AA45" s="148" t="str">
        <f t="shared" si="18"/>
        <v>OK</v>
      </c>
    </row>
    <row r="46" spans="1:27" ht="12" customHeight="1">
      <c r="A46" s="112"/>
      <c r="B46" s="93" t="s">
        <v>56</v>
      </c>
      <c r="C46" s="95"/>
      <c r="D46" s="67">
        <v>40</v>
      </c>
      <c r="E46" s="76"/>
      <c r="F46" s="76">
        <v>0</v>
      </c>
      <c r="G46" s="74">
        <f t="shared" si="0"/>
        <v>0</v>
      </c>
      <c r="H46" s="96">
        <f t="shared" si="1"/>
        <v>0</v>
      </c>
      <c r="I46" s="74">
        <f t="shared" si="2"/>
        <v>0</v>
      </c>
      <c r="J46" s="71">
        <f t="shared" si="3"/>
        <v>0</v>
      </c>
      <c r="K46" s="74">
        <f t="shared" si="4"/>
        <v>0</v>
      </c>
      <c r="L46" s="96">
        <f t="shared" si="5"/>
        <v>0</v>
      </c>
      <c r="M46" s="74">
        <f t="shared" si="6"/>
        <v>0</v>
      </c>
      <c r="N46" s="74">
        <f t="shared" si="7"/>
        <v>0</v>
      </c>
      <c r="O46" s="74">
        <f t="shared" si="8"/>
        <v>0</v>
      </c>
      <c r="P46" s="67"/>
      <c r="Q46" s="74">
        <f t="shared" si="9"/>
        <v>0</v>
      </c>
      <c r="R46" s="74">
        <f t="shared" si="10"/>
        <v>0</v>
      </c>
      <c r="S46" s="96">
        <f t="shared" si="11"/>
        <v>0</v>
      </c>
      <c r="T46" s="74">
        <f t="shared" si="12"/>
        <v>0</v>
      </c>
      <c r="U46" s="74">
        <f t="shared" si="13"/>
        <v>0</v>
      </c>
      <c r="V46" s="74">
        <f t="shared" si="14"/>
        <v>0</v>
      </c>
      <c r="W46" s="67"/>
      <c r="X46" s="74">
        <f t="shared" si="15"/>
        <v>0</v>
      </c>
      <c r="Y46" s="74">
        <f t="shared" si="16"/>
        <v>0</v>
      </c>
      <c r="Z46" s="121">
        <f t="shared" si="17"/>
        <v>0</v>
      </c>
      <c r="AA46" s="148" t="str">
        <f t="shared" si="18"/>
        <v>OK</v>
      </c>
    </row>
    <row r="47" spans="1:27" ht="12" customHeight="1">
      <c r="A47" s="112"/>
      <c r="B47" s="93" t="s">
        <v>56</v>
      </c>
      <c r="C47" s="95"/>
      <c r="D47" s="67">
        <v>40</v>
      </c>
      <c r="E47" s="76"/>
      <c r="F47" s="76">
        <v>0</v>
      </c>
      <c r="G47" s="74">
        <f t="shared" si="0"/>
        <v>0</v>
      </c>
      <c r="H47" s="96">
        <f t="shared" si="1"/>
        <v>0</v>
      </c>
      <c r="I47" s="74">
        <f t="shared" si="2"/>
        <v>0</v>
      </c>
      <c r="J47" s="71">
        <f t="shared" si="3"/>
        <v>0</v>
      </c>
      <c r="K47" s="74">
        <f t="shared" si="4"/>
        <v>0</v>
      </c>
      <c r="L47" s="96">
        <f t="shared" si="5"/>
        <v>0</v>
      </c>
      <c r="M47" s="74">
        <f t="shared" si="6"/>
        <v>0</v>
      </c>
      <c r="N47" s="74">
        <f t="shared" si="7"/>
        <v>0</v>
      </c>
      <c r="O47" s="74">
        <f t="shared" si="8"/>
        <v>0</v>
      </c>
      <c r="P47" s="67"/>
      <c r="Q47" s="74">
        <f t="shared" si="9"/>
        <v>0</v>
      </c>
      <c r="R47" s="74">
        <f t="shared" si="10"/>
        <v>0</v>
      </c>
      <c r="S47" s="96">
        <f t="shared" si="11"/>
        <v>0</v>
      </c>
      <c r="T47" s="74">
        <f t="shared" si="12"/>
        <v>0</v>
      </c>
      <c r="U47" s="74">
        <f t="shared" si="13"/>
        <v>0</v>
      </c>
      <c r="V47" s="74">
        <f t="shared" si="14"/>
        <v>0</v>
      </c>
      <c r="W47" s="67"/>
      <c r="X47" s="74">
        <f t="shared" si="15"/>
        <v>0</v>
      </c>
      <c r="Y47" s="74">
        <f t="shared" si="16"/>
        <v>0</v>
      </c>
      <c r="Z47" s="121">
        <f t="shared" si="17"/>
        <v>0</v>
      </c>
      <c r="AA47" s="148" t="str">
        <f t="shared" si="18"/>
        <v>OK</v>
      </c>
    </row>
    <row r="48" spans="1:27" ht="12.75">
      <c r="A48" s="112"/>
      <c r="B48" s="93" t="s">
        <v>56</v>
      </c>
      <c r="C48" s="95"/>
      <c r="D48" s="67">
        <v>40</v>
      </c>
      <c r="E48" s="76"/>
      <c r="F48" s="76">
        <v>0</v>
      </c>
      <c r="G48" s="74">
        <f t="shared" si="0"/>
        <v>0</v>
      </c>
      <c r="H48" s="96">
        <f t="shared" si="1"/>
        <v>0</v>
      </c>
      <c r="I48" s="74">
        <f t="shared" si="2"/>
        <v>0</v>
      </c>
      <c r="J48" s="71">
        <f t="shared" si="3"/>
        <v>0</v>
      </c>
      <c r="K48" s="74">
        <f t="shared" si="4"/>
        <v>0</v>
      </c>
      <c r="L48" s="96">
        <f t="shared" si="5"/>
        <v>0</v>
      </c>
      <c r="M48" s="74">
        <f t="shared" si="6"/>
        <v>0</v>
      </c>
      <c r="N48" s="74">
        <f t="shared" si="7"/>
        <v>0</v>
      </c>
      <c r="O48" s="74">
        <f t="shared" si="8"/>
        <v>0</v>
      </c>
      <c r="P48" s="67"/>
      <c r="Q48" s="74">
        <f t="shared" si="9"/>
        <v>0</v>
      </c>
      <c r="R48" s="74">
        <f t="shared" si="10"/>
        <v>0</v>
      </c>
      <c r="S48" s="96">
        <f t="shared" si="11"/>
        <v>0</v>
      </c>
      <c r="T48" s="74">
        <f t="shared" si="12"/>
        <v>0</v>
      </c>
      <c r="U48" s="74">
        <f t="shared" si="13"/>
        <v>0</v>
      </c>
      <c r="V48" s="74">
        <f t="shared" si="14"/>
        <v>0</v>
      </c>
      <c r="W48" s="67"/>
      <c r="X48" s="74">
        <f t="shared" si="15"/>
        <v>0</v>
      </c>
      <c r="Y48" s="74">
        <f t="shared" si="16"/>
        <v>0</v>
      </c>
      <c r="Z48" s="121">
        <f t="shared" si="17"/>
        <v>0</v>
      </c>
      <c r="AA48" s="148" t="str">
        <f t="shared" si="18"/>
        <v>OK</v>
      </c>
    </row>
    <row r="49" spans="1:27" ht="12.75">
      <c r="A49" s="112"/>
      <c r="B49" s="93" t="s">
        <v>56</v>
      </c>
      <c r="C49" s="95"/>
      <c r="D49" s="67">
        <v>40</v>
      </c>
      <c r="E49" s="76"/>
      <c r="F49" s="76">
        <v>0</v>
      </c>
      <c r="G49" s="74">
        <f t="shared" si="0"/>
        <v>0</v>
      </c>
      <c r="H49" s="96">
        <f t="shared" si="1"/>
        <v>0</v>
      </c>
      <c r="I49" s="74">
        <f t="shared" si="2"/>
        <v>0</v>
      </c>
      <c r="J49" s="71">
        <f t="shared" si="3"/>
        <v>0</v>
      </c>
      <c r="K49" s="74">
        <f t="shared" si="4"/>
        <v>0</v>
      </c>
      <c r="L49" s="96">
        <f t="shared" si="5"/>
        <v>0</v>
      </c>
      <c r="M49" s="74">
        <f t="shared" si="6"/>
        <v>0</v>
      </c>
      <c r="N49" s="74">
        <f t="shared" si="7"/>
        <v>0</v>
      </c>
      <c r="O49" s="74">
        <f t="shared" si="8"/>
        <v>0</v>
      </c>
      <c r="P49" s="67"/>
      <c r="Q49" s="74">
        <f t="shared" si="9"/>
        <v>0</v>
      </c>
      <c r="R49" s="74">
        <f t="shared" si="10"/>
        <v>0</v>
      </c>
      <c r="S49" s="96">
        <f t="shared" si="11"/>
        <v>0</v>
      </c>
      <c r="T49" s="74">
        <f t="shared" si="12"/>
        <v>0</v>
      </c>
      <c r="U49" s="74">
        <f t="shared" si="13"/>
        <v>0</v>
      </c>
      <c r="V49" s="74">
        <f t="shared" si="14"/>
        <v>0</v>
      </c>
      <c r="W49" s="67"/>
      <c r="X49" s="74">
        <f t="shared" si="15"/>
        <v>0</v>
      </c>
      <c r="Y49" s="74">
        <f t="shared" si="16"/>
        <v>0</v>
      </c>
      <c r="Z49" s="121">
        <f t="shared" si="17"/>
        <v>0</v>
      </c>
      <c r="AA49" s="148" t="str">
        <f t="shared" si="18"/>
        <v>OK</v>
      </c>
    </row>
    <row r="50" spans="1:27" ht="12.75">
      <c r="A50" s="112"/>
      <c r="B50" s="93" t="s">
        <v>56</v>
      </c>
      <c r="C50" s="95"/>
      <c r="D50" s="67">
        <v>40</v>
      </c>
      <c r="E50" s="76"/>
      <c r="F50" s="76">
        <v>0</v>
      </c>
      <c r="G50" s="74">
        <f t="shared" si="0"/>
        <v>0</v>
      </c>
      <c r="H50" s="96">
        <f t="shared" si="1"/>
        <v>0</v>
      </c>
      <c r="I50" s="97">
        <f t="shared" si="2"/>
        <v>0</v>
      </c>
      <c r="J50" s="71">
        <f t="shared" si="3"/>
        <v>0</v>
      </c>
      <c r="K50" s="87">
        <f t="shared" si="4"/>
        <v>0</v>
      </c>
      <c r="L50" s="98">
        <f t="shared" si="5"/>
        <v>0</v>
      </c>
      <c r="M50" s="97">
        <f t="shared" si="6"/>
        <v>0</v>
      </c>
      <c r="N50" s="87">
        <f t="shared" si="7"/>
        <v>0</v>
      </c>
      <c r="O50" s="87">
        <f t="shared" si="8"/>
        <v>0</v>
      </c>
      <c r="P50" s="67"/>
      <c r="Q50" s="87">
        <f t="shared" si="9"/>
        <v>0</v>
      </c>
      <c r="R50" s="87">
        <f t="shared" si="10"/>
        <v>0</v>
      </c>
      <c r="S50" s="98">
        <f t="shared" si="11"/>
        <v>0</v>
      </c>
      <c r="T50" s="97">
        <f t="shared" si="12"/>
        <v>0</v>
      </c>
      <c r="U50" s="87">
        <f t="shared" si="13"/>
        <v>0</v>
      </c>
      <c r="V50" s="87">
        <f t="shared" si="14"/>
        <v>0</v>
      </c>
      <c r="W50" s="67"/>
      <c r="X50" s="87">
        <f t="shared" si="15"/>
        <v>0</v>
      </c>
      <c r="Y50" s="87">
        <f t="shared" si="16"/>
        <v>0</v>
      </c>
      <c r="Z50" s="122">
        <f t="shared" si="17"/>
        <v>0</v>
      </c>
      <c r="AA50" s="148" t="str">
        <f t="shared" si="18"/>
        <v>OK</v>
      </c>
    </row>
    <row r="51" spans="1:27" ht="12.75">
      <c r="A51" s="109"/>
      <c r="D51" s="64"/>
      <c r="E51" s="64"/>
      <c r="F51" s="73"/>
      <c r="G51" s="73"/>
      <c r="H51" s="92"/>
      <c r="I51" s="74"/>
      <c r="J51" s="74"/>
      <c r="K51" s="74"/>
      <c r="L51" s="96"/>
      <c r="M51" s="74"/>
      <c r="N51" s="74"/>
      <c r="O51" s="74"/>
      <c r="P51" s="74"/>
      <c r="Q51" s="74"/>
      <c r="R51" s="74"/>
      <c r="S51" s="96"/>
      <c r="T51" s="74"/>
      <c r="U51" s="74"/>
      <c r="V51" s="74"/>
      <c r="W51" s="74"/>
      <c r="X51" s="74"/>
      <c r="Y51" s="74"/>
      <c r="Z51" s="121"/>
      <c r="AA51" s="147"/>
    </row>
    <row r="52" spans="1:27" ht="13.5" thickBot="1">
      <c r="A52" s="113" t="s">
        <v>59</v>
      </c>
      <c r="B52" s="56"/>
      <c r="C52" s="56"/>
      <c r="D52" s="64"/>
      <c r="E52" s="64"/>
      <c r="F52" s="73"/>
      <c r="G52" s="73"/>
      <c r="H52" s="92"/>
      <c r="I52" s="75">
        <f>SUM(I8:I50)</f>
        <v>0</v>
      </c>
      <c r="J52" s="74"/>
      <c r="K52" s="75">
        <f>SUM(K8:K50)</f>
        <v>0</v>
      </c>
      <c r="L52" s="99">
        <f>SUM(L8:L50)</f>
        <v>0</v>
      </c>
      <c r="M52" s="75">
        <f>SUM(M8:M50)</f>
        <v>0</v>
      </c>
      <c r="N52" s="75">
        <f>SUM(N8:N50)</f>
        <v>0</v>
      </c>
      <c r="O52" s="75">
        <f aca="true" t="shared" si="38" ref="O52:U52">SUM(O8:O50)</f>
        <v>0</v>
      </c>
      <c r="P52" s="74"/>
      <c r="Q52" s="75">
        <f t="shared" si="38"/>
        <v>0</v>
      </c>
      <c r="R52" s="75">
        <f t="shared" si="38"/>
        <v>0</v>
      </c>
      <c r="S52" s="99">
        <f t="shared" si="38"/>
        <v>0</v>
      </c>
      <c r="T52" s="75">
        <f t="shared" si="38"/>
        <v>0</v>
      </c>
      <c r="U52" s="75">
        <f t="shared" si="38"/>
        <v>0</v>
      </c>
      <c r="V52" s="75">
        <f>SUM(V8:V50)</f>
        <v>0</v>
      </c>
      <c r="W52" s="74"/>
      <c r="X52" s="75">
        <f>SUM(X8:X50)</f>
        <v>0</v>
      </c>
      <c r="Y52" s="75">
        <f>SUM(Y8:Y50)</f>
        <v>0</v>
      </c>
      <c r="Z52" s="123">
        <f>SUM(Z8:Z50)</f>
        <v>0</v>
      </c>
      <c r="AA52" s="147"/>
    </row>
    <row r="53" spans="1:27" ht="14.25" thickBot="1" thickTop="1">
      <c r="A53" s="117"/>
      <c r="B53" s="114"/>
      <c r="C53" s="114"/>
      <c r="D53" s="115"/>
      <c r="E53" s="115"/>
      <c r="F53" s="116"/>
      <c r="G53" s="116"/>
      <c r="H53" s="85"/>
      <c r="I53" s="85"/>
      <c r="J53" s="85"/>
      <c r="K53" s="85"/>
      <c r="L53" s="85"/>
      <c r="M53" s="86"/>
      <c r="N53" s="86"/>
      <c r="O53" s="86"/>
      <c r="P53" s="86"/>
      <c r="Q53" s="86"/>
      <c r="R53" s="86"/>
      <c r="S53" s="86"/>
      <c r="T53" s="86"/>
      <c r="U53" s="86"/>
      <c r="V53" s="86"/>
      <c r="W53" s="86"/>
      <c r="X53" s="86"/>
      <c r="Y53" s="86"/>
      <c r="Z53" s="124"/>
      <c r="AA53" s="149"/>
    </row>
    <row r="54" spans="4:26" ht="12.75">
      <c r="D54" s="64"/>
      <c r="E54" s="64"/>
      <c r="F54" s="73"/>
      <c r="G54" s="73"/>
      <c r="H54" s="74"/>
      <c r="I54" s="74"/>
      <c r="J54" s="74"/>
      <c r="K54" s="74"/>
      <c r="L54" s="74"/>
      <c r="M54" s="54"/>
      <c r="N54" s="54"/>
      <c r="O54" s="54"/>
      <c r="P54" s="54"/>
      <c r="Q54" s="54"/>
      <c r="R54" s="54"/>
      <c r="S54" s="54"/>
      <c r="T54" s="54"/>
      <c r="U54" s="54"/>
      <c r="V54" s="54"/>
      <c r="W54" s="54"/>
      <c r="X54" s="54"/>
      <c r="Y54" s="54"/>
      <c r="Z54" s="54"/>
    </row>
    <row r="55" spans="4:26" ht="12.75">
      <c r="D55" s="64"/>
      <c r="E55" s="64"/>
      <c r="F55" s="73"/>
      <c r="G55" s="73"/>
      <c r="H55" s="74"/>
      <c r="I55" s="74"/>
      <c r="J55" s="74"/>
      <c r="K55" s="74"/>
      <c r="L55" s="74"/>
      <c r="M55" s="54"/>
      <c r="N55" s="54"/>
      <c r="O55" s="54"/>
      <c r="P55" s="54"/>
      <c r="Q55" s="54"/>
      <c r="R55" s="54"/>
      <c r="S55" s="54"/>
      <c r="T55" s="54"/>
      <c r="U55" s="54"/>
      <c r="V55" s="54"/>
      <c r="W55" s="54"/>
      <c r="X55" s="54"/>
      <c r="Y55" s="54"/>
      <c r="Z55" s="54"/>
    </row>
    <row r="56" spans="4:26" ht="12.75">
      <c r="D56" s="64"/>
      <c r="E56" s="64"/>
      <c r="F56" s="73"/>
      <c r="G56" s="73"/>
      <c r="H56" s="74"/>
      <c r="I56" s="74"/>
      <c r="J56" s="74"/>
      <c r="K56" s="74"/>
      <c r="L56" s="74"/>
      <c r="M56" s="54"/>
      <c r="N56" s="54"/>
      <c r="O56" s="54"/>
      <c r="P56" s="54"/>
      <c r="Q56" s="54"/>
      <c r="R56" s="54"/>
      <c r="S56" s="54"/>
      <c r="T56" s="54"/>
      <c r="U56" s="54"/>
      <c r="V56" s="54"/>
      <c r="W56" s="54"/>
      <c r="X56" s="54"/>
      <c r="Y56" s="54"/>
      <c r="Z56" s="54"/>
    </row>
    <row r="57" spans="4:26" ht="12.75">
      <c r="D57" s="64"/>
      <c r="E57" s="64"/>
      <c r="F57" s="73"/>
      <c r="G57" s="73"/>
      <c r="H57" s="74"/>
      <c r="I57" s="74"/>
      <c r="J57" s="74"/>
      <c r="K57" s="74"/>
      <c r="L57" s="74"/>
      <c r="M57" s="54"/>
      <c r="N57" s="54"/>
      <c r="O57" s="54"/>
      <c r="P57" s="54"/>
      <c r="Q57" s="54"/>
      <c r="R57" s="54"/>
      <c r="S57" s="54"/>
      <c r="T57" s="54"/>
      <c r="U57" s="54"/>
      <c r="V57" s="54"/>
      <c r="W57" s="54"/>
      <c r="X57" s="54"/>
      <c r="Y57" s="54"/>
      <c r="Z57" s="54"/>
    </row>
    <row r="58" spans="4:26" ht="12.75">
      <c r="D58" s="64"/>
      <c r="E58" s="64"/>
      <c r="F58" s="73"/>
      <c r="G58" s="73"/>
      <c r="H58" s="74"/>
      <c r="I58" s="74"/>
      <c r="J58" s="74"/>
      <c r="K58" s="74"/>
      <c r="L58" s="74"/>
      <c r="M58" s="54"/>
      <c r="N58" s="54"/>
      <c r="O58" s="54"/>
      <c r="P58" s="54"/>
      <c r="Q58" s="54"/>
      <c r="R58" s="54"/>
      <c r="S58" s="54"/>
      <c r="T58" s="54"/>
      <c r="U58" s="54"/>
      <c r="V58" s="54"/>
      <c r="W58" s="54"/>
      <c r="X58" s="54"/>
      <c r="Y58" s="54"/>
      <c r="Z58" s="54"/>
    </row>
    <row r="59" spans="4:12" ht="12.75">
      <c r="D59" s="64"/>
      <c r="E59" s="64"/>
      <c r="F59" s="73"/>
      <c r="G59" s="73"/>
      <c r="H59" s="73"/>
      <c r="I59" s="73"/>
      <c r="J59" s="73"/>
      <c r="K59" s="73"/>
      <c r="L59" s="73"/>
    </row>
    <row r="60" spans="4:12" ht="12.75">
      <c r="D60" s="64"/>
      <c r="E60" s="64"/>
      <c r="F60" s="73"/>
      <c r="G60" s="73"/>
      <c r="H60" s="73"/>
      <c r="I60" s="73"/>
      <c r="J60" s="73"/>
      <c r="K60" s="73"/>
      <c r="L60" s="73"/>
    </row>
    <row r="61" spans="4:12" ht="12.75">
      <c r="D61" s="64"/>
      <c r="E61" s="64"/>
      <c r="F61" s="73"/>
      <c r="G61" s="73"/>
      <c r="H61" s="73"/>
      <c r="I61" s="73"/>
      <c r="J61" s="73"/>
      <c r="K61" s="73"/>
      <c r="L61" s="73"/>
    </row>
    <row r="62" spans="4:12" ht="12.75">
      <c r="D62" s="64"/>
      <c r="E62" s="64"/>
      <c r="F62" s="73"/>
      <c r="G62" s="73"/>
      <c r="H62" s="73"/>
      <c r="I62" s="73"/>
      <c r="J62" s="73"/>
      <c r="K62" s="73"/>
      <c r="L62" s="73"/>
    </row>
    <row r="63" spans="4:12" ht="12.75">
      <c r="D63" s="64"/>
      <c r="E63" s="64"/>
      <c r="F63" s="73"/>
      <c r="G63" s="73"/>
      <c r="H63" s="73"/>
      <c r="I63" s="73"/>
      <c r="J63" s="73"/>
      <c r="K63" s="73"/>
      <c r="L63" s="73"/>
    </row>
    <row r="64" spans="4:12" ht="12.75">
      <c r="D64" s="64"/>
      <c r="E64" s="64"/>
      <c r="F64" s="73"/>
      <c r="G64" s="73"/>
      <c r="H64" s="73"/>
      <c r="I64" s="73"/>
      <c r="J64" s="73"/>
      <c r="K64" s="73"/>
      <c r="L64" s="73"/>
    </row>
    <row r="65" spans="4:12" ht="12.75">
      <c r="D65" s="64"/>
      <c r="E65" s="64"/>
      <c r="F65" s="73"/>
      <c r="G65" s="73"/>
      <c r="H65" s="73"/>
      <c r="I65" s="73"/>
      <c r="J65" s="73"/>
      <c r="K65" s="73"/>
      <c r="L65" s="73"/>
    </row>
    <row r="66" spans="4:12" ht="12.75">
      <c r="D66" s="64"/>
      <c r="E66" s="64"/>
      <c r="F66" s="73"/>
      <c r="G66" s="73"/>
      <c r="H66" s="73"/>
      <c r="I66" s="73"/>
      <c r="J66" s="73"/>
      <c r="K66" s="73"/>
      <c r="L66" s="73"/>
    </row>
    <row r="67" spans="4:12" ht="12.75">
      <c r="D67" s="64"/>
      <c r="E67" s="64"/>
      <c r="F67" s="73"/>
      <c r="G67" s="73"/>
      <c r="H67" s="73"/>
      <c r="I67" s="73"/>
      <c r="J67" s="73"/>
      <c r="K67" s="73"/>
      <c r="L67" s="73"/>
    </row>
    <row r="68" spans="4:12" ht="12.75">
      <c r="D68" s="64"/>
      <c r="E68" s="64"/>
      <c r="F68" s="73"/>
      <c r="G68" s="73"/>
      <c r="H68" s="73"/>
      <c r="I68" s="73"/>
      <c r="J68" s="73"/>
      <c r="K68" s="73"/>
      <c r="L68" s="73"/>
    </row>
    <row r="69" spans="4:12" ht="12.75">
      <c r="D69" s="64"/>
      <c r="E69" s="64"/>
      <c r="F69" s="73"/>
      <c r="G69" s="73"/>
      <c r="H69" s="73"/>
      <c r="I69" s="73"/>
      <c r="J69" s="73"/>
      <c r="K69" s="73"/>
      <c r="L69" s="73"/>
    </row>
    <row r="70" spans="4:12" ht="12.75">
      <c r="D70" s="64"/>
      <c r="E70" s="64"/>
      <c r="F70" s="73"/>
      <c r="G70" s="73"/>
      <c r="H70" s="73"/>
      <c r="I70" s="73"/>
      <c r="J70" s="73"/>
      <c r="K70" s="73"/>
      <c r="L70" s="73"/>
    </row>
    <row r="71" spans="4:12" ht="12.75">
      <c r="D71" s="64"/>
      <c r="E71" s="64"/>
      <c r="F71" s="73"/>
      <c r="G71" s="73"/>
      <c r="H71" s="73"/>
      <c r="I71" s="73"/>
      <c r="J71" s="73"/>
      <c r="K71" s="73"/>
      <c r="L71" s="73"/>
    </row>
    <row r="72" spans="4:12" ht="12.75">
      <c r="D72" s="64"/>
      <c r="E72" s="64"/>
      <c r="F72" s="73"/>
      <c r="G72" s="73"/>
      <c r="H72" s="73"/>
      <c r="I72" s="73"/>
      <c r="J72" s="73"/>
      <c r="K72" s="73"/>
      <c r="L72" s="73"/>
    </row>
    <row r="73" spans="4:12" ht="12.75">
      <c r="D73" s="64"/>
      <c r="E73" s="64"/>
      <c r="F73" s="73"/>
      <c r="G73" s="73"/>
      <c r="H73" s="73"/>
      <c r="I73" s="73"/>
      <c r="J73" s="73"/>
      <c r="K73" s="73"/>
      <c r="L73" s="73"/>
    </row>
    <row r="74" spans="4:12" ht="12.75">
      <c r="D74" s="64"/>
      <c r="E74" s="64"/>
      <c r="F74" s="73"/>
      <c r="G74" s="73"/>
      <c r="H74" s="73"/>
      <c r="I74" s="73"/>
      <c r="J74" s="73"/>
      <c r="K74" s="73"/>
      <c r="L74" s="73"/>
    </row>
    <row r="75" spans="4:12" ht="12.75">
      <c r="D75" s="64"/>
      <c r="E75" s="64"/>
      <c r="F75" s="73"/>
      <c r="G75" s="73"/>
      <c r="H75" s="73"/>
      <c r="I75" s="73"/>
      <c r="J75" s="73"/>
      <c r="K75" s="73"/>
      <c r="L75" s="73"/>
    </row>
    <row r="76" spans="4:12" ht="12.75">
      <c r="D76" s="64"/>
      <c r="E76" s="64"/>
      <c r="F76" s="73"/>
      <c r="G76" s="73"/>
      <c r="H76" s="73"/>
      <c r="I76" s="73"/>
      <c r="J76" s="73"/>
      <c r="K76" s="73"/>
      <c r="L76" s="73"/>
    </row>
    <row r="77" spans="4:12" ht="12.75">
      <c r="D77" s="64"/>
      <c r="E77" s="64"/>
      <c r="F77" s="73"/>
      <c r="G77" s="73"/>
      <c r="H77" s="73"/>
      <c r="I77" s="73"/>
      <c r="J77" s="73"/>
      <c r="K77" s="73"/>
      <c r="L77" s="73"/>
    </row>
    <row r="78" spans="4:12" ht="12.75">
      <c r="D78" s="64"/>
      <c r="E78" s="64"/>
      <c r="F78" s="73"/>
      <c r="G78" s="73"/>
      <c r="H78" s="73"/>
      <c r="I78" s="73"/>
      <c r="J78" s="73"/>
      <c r="K78" s="73"/>
      <c r="L78" s="73"/>
    </row>
    <row r="79" spans="4:12" ht="12.75">
      <c r="D79" s="64"/>
      <c r="E79" s="64"/>
      <c r="F79" s="73"/>
      <c r="G79" s="73"/>
      <c r="H79" s="73"/>
      <c r="I79" s="73"/>
      <c r="J79" s="73"/>
      <c r="K79" s="73"/>
      <c r="L79" s="73"/>
    </row>
    <row r="80" spans="4:12" ht="12.75">
      <c r="D80" s="64"/>
      <c r="E80" s="64"/>
      <c r="F80" s="73"/>
      <c r="G80" s="73"/>
      <c r="H80" s="73"/>
      <c r="I80" s="73"/>
      <c r="J80" s="73"/>
      <c r="K80" s="73"/>
      <c r="L80" s="73"/>
    </row>
    <row r="81" spans="4:12" ht="12.75">
      <c r="D81" s="73"/>
      <c r="E81" s="73"/>
      <c r="F81" s="73"/>
      <c r="G81" s="73"/>
      <c r="H81" s="73"/>
      <c r="I81" s="73"/>
      <c r="J81" s="73"/>
      <c r="K81" s="73"/>
      <c r="L81" s="73"/>
    </row>
    <row r="82" spans="4:12" ht="12.75">
      <c r="D82" s="73"/>
      <c r="E82" s="73"/>
      <c r="F82" s="73"/>
      <c r="G82" s="73"/>
      <c r="H82" s="73"/>
      <c r="I82" s="73"/>
      <c r="J82" s="73"/>
      <c r="K82" s="73"/>
      <c r="L82" s="73"/>
    </row>
    <row r="83" spans="4:12" ht="12.75">
      <c r="D83" s="73"/>
      <c r="E83" s="73"/>
      <c r="F83" s="73"/>
      <c r="G83" s="73"/>
      <c r="H83" s="73"/>
      <c r="I83" s="73"/>
      <c r="J83" s="73"/>
      <c r="K83" s="73"/>
      <c r="L83" s="73"/>
    </row>
    <row r="84" spans="4:12" ht="12.75">
      <c r="D84" s="73"/>
      <c r="E84" s="73"/>
      <c r="F84" s="73"/>
      <c r="G84" s="73"/>
      <c r="H84" s="73"/>
      <c r="I84" s="73"/>
      <c r="J84" s="73"/>
      <c r="K84" s="73"/>
      <c r="L84" s="73"/>
    </row>
    <row r="85" spans="4:12" ht="12.75">
      <c r="D85" s="73"/>
      <c r="E85" s="73"/>
      <c r="F85" s="73"/>
      <c r="G85" s="73"/>
      <c r="H85" s="73"/>
      <c r="I85" s="73"/>
      <c r="J85" s="73"/>
      <c r="K85" s="73"/>
      <c r="L85" s="73"/>
    </row>
    <row r="86" spans="4:12" ht="12.75">
      <c r="D86" s="73"/>
      <c r="E86" s="73"/>
      <c r="F86" s="73"/>
      <c r="G86" s="73"/>
      <c r="H86" s="73"/>
      <c r="I86" s="73"/>
      <c r="J86" s="73"/>
      <c r="K86" s="73"/>
      <c r="L86" s="73"/>
    </row>
    <row r="87" spans="4:12" ht="12.75">
      <c r="D87" s="73"/>
      <c r="E87" s="73"/>
      <c r="F87" s="73"/>
      <c r="G87" s="73"/>
      <c r="H87" s="73"/>
      <c r="I87" s="73"/>
      <c r="J87" s="73"/>
      <c r="K87" s="73"/>
      <c r="L87" s="73"/>
    </row>
    <row r="88" spans="4:12" ht="12.75">
      <c r="D88" s="73"/>
      <c r="E88" s="73"/>
      <c r="F88" s="73"/>
      <c r="G88" s="73"/>
      <c r="H88" s="73"/>
      <c r="I88" s="73"/>
      <c r="J88" s="73"/>
      <c r="K88" s="73"/>
      <c r="L88" s="73"/>
    </row>
    <row r="89" spans="4:12" ht="12.75">
      <c r="D89" s="73"/>
      <c r="E89" s="73"/>
      <c r="F89" s="73"/>
      <c r="G89" s="73"/>
      <c r="H89" s="73"/>
      <c r="I89" s="73"/>
      <c r="J89" s="73"/>
      <c r="K89" s="73"/>
      <c r="L89" s="73"/>
    </row>
    <row r="90" spans="4:12" ht="12.75">
      <c r="D90" s="73"/>
      <c r="E90" s="73"/>
      <c r="F90" s="73"/>
      <c r="G90" s="73"/>
      <c r="H90" s="73"/>
      <c r="I90" s="73"/>
      <c r="J90" s="73"/>
      <c r="K90" s="73"/>
      <c r="L90" s="73"/>
    </row>
    <row r="91" spans="4:12" ht="12.75">
      <c r="D91" s="73"/>
      <c r="E91" s="73"/>
      <c r="F91" s="73"/>
      <c r="G91" s="73"/>
      <c r="H91" s="73"/>
      <c r="I91" s="73"/>
      <c r="J91" s="73"/>
      <c r="K91" s="73"/>
      <c r="L91" s="73"/>
    </row>
    <row r="92" spans="4:12" ht="12.75">
      <c r="D92" s="73"/>
      <c r="E92" s="73"/>
      <c r="F92" s="73"/>
      <c r="G92" s="73"/>
      <c r="H92" s="73"/>
      <c r="I92" s="73"/>
      <c r="J92" s="73"/>
      <c r="K92" s="73"/>
      <c r="L92" s="73"/>
    </row>
    <row r="93" spans="4:12" ht="12.75">
      <c r="D93" s="73"/>
      <c r="E93" s="73"/>
      <c r="F93" s="73"/>
      <c r="G93" s="73"/>
      <c r="H93" s="73"/>
      <c r="I93" s="73"/>
      <c r="J93" s="73"/>
      <c r="K93" s="73"/>
      <c r="L93" s="73"/>
    </row>
    <row r="94" spans="4:12" ht="12.75">
      <c r="D94" s="73"/>
      <c r="E94" s="73"/>
      <c r="F94" s="73"/>
      <c r="G94" s="73"/>
      <c r="H94" s="73"/>
      <c r="I94" s="73"/>
      <c r="J94" s="73"/>
      <c r="K94" s="73"/>
      <c r="L94" s="73"/>
    </row>
    <row r="95" spans="4:12" ht="12.75">
      <c r="D95" s="73"/>
      <c r="E95" s="73"/>
      <c r="F95" s="73"/>
      <c r="G95" s="73"/>
      <c r="H95" s="73"/>
      <c r="I95" s="73"/>
      <c r="J95" s="73"/>
      <c r="K95" s="73"/>
      <c r="L95" s="73"/>
    </row>
    <row r="96" spans="4:12" ht="12.75">
      <c r="D96" s="73"/>
      <c r="E96" s="73"/>
      <c r="F96" s="73"/>
      <c r="G96" s="73"/>
      <c r="H96" s="73"/>
      <c r="I96" s="73"/>
      <c r="J96" s="73"/>
      <c r="K96" s="73"/>
      <c r="L96" s="73"/>
    </row>
    <row r="97" spans="4:12" ht="12.75">
      <c r="D97" s="73"/>
      <c r="E97" s="73"/>
      <c r="F97" s="73"/>
      <c r="G97" s="73"/>
      <c r="H97" s="73"/>
      <c r="I97" s="73"/>
      <c r="J97" s="73"/>
      <c r="K97" s="73"/>
      <c r="L97" s="73"/>
    </row>
    <row r="98" spans="4:12" ht="12.75">
      <c r="D98" s="73"/>
      <c r="E98" s="73"/>
      <c r="F98" s="73"/>
      <c r="G98" s="73"/>
      <c r="H98" s="73"/>
      <c r="I98" s="73"/>
      <c r="J98" s="73"/>
      <c r="K98" s="73"/>
      <c r="L98" s="73"/>
    </row>
    <row r="99" spans="4:12" ht="12.75">
      <c r="D99" s="73"/>
      <c r="E99" s="73"/>
      <c r="F99" s="73"/>
      <c r="G99" s="73"/>
      <c r="H99" s="73"/>
      <c r="I99" s="73"/>
      <c r="J99" s="73"/>
      <c r="K99" s="73"/>
      <c r="L99" s="73"/>
    </row>
    <row r="100" spans="4:12" ht="12.75">
      <c r="D100" s="73"/>
      <c r="E100" s="73"/>
      <c r="F100" s="73"/>
      <c r="G100" s="73"/>
      <c r="H100" s="73"/>
      <c r="I100" s="73"/>
      <c r="J100" s="73"/>
      <c r="K100" s="73"/>
      <c r="L100" s="73"/>
    </row>
    <row r="101" spans="4:12" ht="12.75">
      <c r="D101" s="73"/>
      <c r="E101" s="73"/>
      <c r="F101" s="73"/>
      <c r="G101" s="73"/>
      <c r="H101" s="73"/>
      <c r="I101" s="73"/>
      <c r="J101" s="73"/>
      <c r="K101" s="73"/>
      <c r="L101" s="73"/>
    </row>
    <row r="102" spans="4:12" ht="12.75">
      <c r="D102" s="73"/>
      <c r="E102" s="73"/>
      <c r="F102" s="73"/>
      <c r="G102" s="73"/>
      <c r="H102" s="73"/>
      <c r="I102" s="73"/>
      <c r="J102" s="73"/>
      <c r="K102" s="73"/>
      <c r="L102" s="73"/>
    </row>
    <row r="103" spans="4:12" ht="12.75">
      <c r="D103" s="73"/>
      <c r="E103" s="73"/>
      <c r="F103" s="73"/>
      <c r="G103" s="73"/>
      <c r="H103" s="73"/>
      <c r="I103" s="73"/>
      <c r="J103" s="73"/>
      <c r="K103" s="73"/>
      <c r="L103" s="73"/>
    </row>
    <row r="104" spans="4:12" ht="12.75">
      <c r="D104" s="73"/>
      <c r="E104" s="73"/>
      <c r="F104" s="73"/>
      <c r="G104" s="73"/>
      <c r="H104" s="73"/>
      <c r="I104" s="73"/>
      <c r="J104" s="73"/>
      <c r="K104" s="73"/>
      <c r="L104" s="73"/>
    </row>
    <row r="105" spans="4:12" ht="12.75">
      <c r="D105" s="73"/>
      <c r="E105" s="73"/>
      <c r="F105" s="73"/>
      <c r="G105" s="73"/>
      <c r="H105" s="73"/>
      <c r="I105" s="73"/>
      <c r="J105" s="73"/>
      <c r="K105" s="73"/>
      <c r="L105" s="73"/>
    </row>
    <row r="106" spans="4:12" ht="12.75">
      <c r="D106" s="73"/>
      <c r="E106" s="73"/>
      <c r="F106" s="73"/>
      <c r="G106" s="73"/>
      <c r="H106" s="73"/>
      <c r="I106" s="73"/>
      <c r="J106" s="73"/>
      <c r="K106" s="73"/>
      <c r="L106" s="73"/>
    </row>
    <row r="107" spans="4:12" ht="12.75">
      <c r="D107" s="73"/>
      <c r="E107" s="73"/>
      <c r="F107" s="73"/>
      <c r="G107" s="73"/>
      <c r="H107" s="73"/>
      <c r="I107" s="73"/>
      <c r="J107" s="73"/>
      <c r="K107" s="73"/>
      <c r="L107" s="73"/>
    </row>
    <row r="108" spans="4:12" ht="12.75">
      <c r="D108" s="73"/>
      <c r="E108" s="73"/>
      <c r="F108" s="73"/>
      <c r="G108" s="73"/>
      <c r="H108" s="73"/>
      <c r="I108" s="73"/>
      <c r="J108" s="73"/>
      <c r="K108" s="73"/>
      <c r="L108" s="73"/>
    </row>
    <row r="109" spans="4:12" ht="12.75">
      <c r="D109" s="73"/>
      <c r="E109" s="73"/>
      <c r="F109" s="73"/>
      <c r="G109" s="73"/>
      <c r="H109" s="73"/>
      <c r="I109" s="73"/>
      <c r="J109" s="73"/>
      <c r="K109" s="73"/>
      <c r="L109" s="73"/>
    </row>
    <row r="110" spans="4:12" ht="12.75">
      <c r="D110" s="73"/>
      <c r="E110" s="73"/>
      <c r="F110" s="73"/>
      <c r="G110" s="73"/>
      <c r="H110" s="73"/>
      <c r="I110" s="73"/>
      <c r="J110" s="73"/>
      <c r="K110" s="73"/>
      <c r="L110" s="73"/>
    </row>
    <row r="111" spans="4:12" ht="12.75">
      <c r="D111" s="73"/>
      <c r="E111" s="73"/>
      <c r="F111" s="73"/>
      <c r="G111" s="73"/>
      <c r="H111" s="73"/>
      <c r="I111" s="73"/>
      <c r="J111" s="73"/>
      <c r="K111" s="73"/>
      <c r="L111" s="73"/>
    </row>
    <row r="112" spans="4:12" ht="12.75">
      <c r="D112" s="73"/>
      <c r="E112" s="73"/>
      <c r="F112" s="73"/>
      <c r="G112" s="73"/>
      <c r="H112" s="73"/>
      <c r="I112" s="73"/>
      <c r="J112" s="73"/>
      <c r="K112" s="73"/>
      <c r="L112" s="73"/>
    </row>
    <row r="113" spans="4:12" ht="12.75">
      <c r="D113" s="73"/>
      <c r="E113" s="73"/>
      <c r="F113" s="73"/>
      <c r="G113" s="73"/>
      <c r="H113" s="73"/>
      <c r="I113" s="73"/>
      <c r="J113" s="73"/>
      <c r="K113" s="73"/>
      <c r="L113" s="73"/>
    </row>
    <row r="114" spans="4:12" ht="12.75">
      <c r="D114" s="73"/>
      <c r="E114" s="73"/>
      <c r="F114" s="73"/>
      <c r="G114" s="73"/>
      <c r="H114" s="73"/>
      <c r="I114" s="73"/>
      <c r="J114" s="73"/>
      <c r="K114" s="73"/>
      <c r="L114" s="73"/>
    </row>
    <row r="115" spans="4:12" ht="12.75">
      <c r="D115" s="73"/>
      <c r="E115" s="73"/>
      <c r="F115" s="73"/>
      <c r="G115" s="73"/>
      <c r="H115" s="73"/>
      <c r="I115" s="73"/>
      <c r="J115" s="73"/>
      <c r="K115" s="73"/>
      <c r="L115" s="73"/>
    </row>
    <row r="116" spans="4:12" ht="12.75">
      <c r="D116" s="73"/>
      <c r="E116" s="73"/>
      <c r="F116" s="73"/>
      <c r="G116" s="73"/>
      <c r="H116" s="73"/>
      <c r="I116" s="73"/>
      <c r="J116" s="73"/>
      <c r="K116" s="73"/>
      <c r="L116" s="73"/>
    </row>
    <row r="117" spans="4:12" ht="12.75">
      <c r="D117" s="73"/>
      <c r="E117" s="73"/>
      <c r="F117" s="73"/>
      <c r="G117" s="73"/>
      <c r="H117" s="73"/>
      <c r="I117" s="73"/>
      <c r="J117" s="73"/>
      <c r="K117" s="73"/>
      <c r="L117" s="73"/>
    </row>
    <row r="118" spans="4:12" ht="12.75">
      <c r="D118" s="73"/>
      <c r="E118" s="73"/>
      <c r="F118" s="73"/>
      <c r="G118" s="73"/>
      <c r="H118" s="73"/>
      <c r="I118" s="73"/>
      <c r="J118" s="73"/>
      <c r="K118" s="73"/>
      <c r="L118" s="73"/>
    </row>
    <row r="119" spans="4:12" ht="12.75">
      <c r="D119" s="73"/>
      <c r="E119" s="73"/>
      <c r="F119" s="73"/>
      <c r="G119" s="73"/>
      <c r="H119" s="73"/>
      <c r="I119" s="73"/>
      <c r="J119" s="73"/>
      <c r="K119" s="73"/>
      <c r="L119" s="73"/>
    </row>
    <row r="120" spans="4:12" ht="12.75">
      <c r="D120" s="73"/>
      <c r="E120" s="73"/>
      <c r="F120" s="73"/>
      <c r="G120" s="73"/>
      <c r="H120" s="73"/>
      <c r="I120" s="73"/>
      <c r="J120" s="73"/>
      <c r="K120" s="73"/>
      <c r="L120" s="73"/>
    </row>
    <row r="121" spans="4:12" ht="12.75">
      <c r="D121" s="73"/>
      <c r="E121" s="73"/>
      <c r="F121" s="73"/>
      <c r="G121" s="73"/>
      <c r="H121" s="73"/>
      <c r="I121" s="73"/>
      <c r="J121" s="73"/>
      <c r="K121" s="73"/>
      <c r="L121" s="73"/>
    </row>
    <row r="122" spans="4:12" ht="12.75">
      <c r="D122" s="73"/>
      <c r="E122" s="73"/>
      <c r="F122" s="73"/>
      <c r="G122" s="73"/>
      <c r="H122" s="73"/>
      <c r="I122" s="73"/>
      <c r="J122" s="73"/>
      <c r="K122" s="73"/>
      <c r="L122" s="73"/>
    </row>
    <row r="123" spans="4:12" ht="12.75">
      <c r="D123" s="73"/>
      <c r="E123" s="73"/>
      <c r="F123" s="73"/>
      <c r="G123" s="73"/>
      <c r="H123" s="73"/>
      <c r="I123" s="73"/>
      <c r="J123" s="73"/>
      <c r="K123" s="73"/>
      <c r="L123" s="73"/>
    </row>
    <row r="124" spans="4:12" ht="12.75">
      <c r="D124" s="73"/>
      <c r="E124" s="73"/>
      <c r="F124" s="73"/>
      <c r="G124" s="73"/>
      <c r="H124" s="73"/>
      <c r="I124" s="73"/>
      <c r="J124" s="73"/>
      <c r="K124" s="73"/>
      <c r="L124" s="73"/>
    </row>
    <row r="125" spans="4:12" ht="12.75">
      <c r="D125" s="73"/>
      <c r="E125" s="73"/>
      <c r="F125" s="73"/>
      <c r="G125" s="73"/>
      <c r="H125" s="73"/>
      <c r="I125" s="73"/>
      <c r="J125" s="73"/>
      <c r="K125" s="73"/>
      <c r="L125" s="73"/>
    </row>
    <row r="126" spans="4:12" ht="12.75">
      <c r="D126" s="73"/>
      <c r="E126" s="73"/>
      <c r="F126" s="73"/>
      <c r="G126" s="73"/>
      <c r="H126" s="73"/>
      <c r="I126" s="73"/>
      <c r="J126" s="73"/>
      <c r="K126" s="73"/>
      <c r="L126" s="73"/>
    </row>
    <row r="127" spans="4:12" ht="12.75">
      <c r="D127" s="73"/>
      <c r="E127" s="73"/>
      <c r="F127" s="73"/>
      <c r="G127" s="73"/>
      <c r="H127" s="73"/>
      <c r="I127" s="73"/>
      <c r="J127" s="73"/>
      <c r="K127" s="73"/>
      <c r="L127" s="73"/>
    </row>
    <row r="128" spans="4:12" ht="12.75">
      <c r="D128" s="73"/>
      <c r="E128" s="73"/>
      <c r="F128" s="73"/>
      <c r="G128" s="73"/>
      <c r="H128" s="73"/>
      <c r="I128" s="73"/>
      <c r="J128" s="73"/>
      <c r="K128" s="73"/>
      <c r="L128" s="73"/>
    </row>
    <row r="129" spans="4:12" ht="12.75">
      <c r="D129" s="73"/>
      <c r="E129" s="73"/>
      <c r="F129" s="73"/>
      <c r="G129" s="73"/>
      <c r="H129" s="73"/>
      <c r="I129" s="73"/>
      <c r="J129" s="73"/>
      <c r="K129" s="73"/>
      <c r="L129" s="73"/>
    </row>
    <row r="130" spans="4:12" ht="12.75">
      <c r="D130" s="73"/>
      <c r="E130" s="73"/>
      <c r="F130" s="73"/>
      <c r="G130" s="73"/>
      <c r="H130" s="73"/>
      <c r="I130" s="73"/>
      <c r="J130" s="73"/>
      <c r="K130" s="73"/>
      <c r="L130" s="73"/>
    </row>
    <row r="131" spans="4:12" ht="12.75">
      <c r="D131" s="73"/>
      <c r="E131" s="73"/>
      <c r="F131" s="73"/>
      <c r="G131" s="73"/>
      <c r="H131" s="73"/>
      <c r="I131" s="73"/>
      <c r="J131" s="73"/>
      <c r="K131" s="73"/>
      <c r="L131" s="73"/>
    </row>
    <row r="132" spans="4:12" ht="12.75">
      <c r="D132" s="73"/>
      <c r="E132" s="73"/>
      <c r="F132" s="73"/>
      <c r="G132" s="73"/>
      <c r="H132" s="73"/>
      <c r="I132" s="73"/>
      <c r="J132" s="73"/>
      <c r="K132" s="73"/>
      <c r="L132" s="73"/>
    </row>
    <row r="133" spans="4:12" ht="12.75">
      <c r="D133" s="73"/>
      <c r="E133" s="73"/>
      <c r="F133" s="73"/>
      <c r="G133" s="73"/>
      <c r="H133" s="73"/>
      <c r="I133" s="73"/>
      <c r="J133" s="73"/>
      <c r="K133" s="73"/>
      <c r="L133" s="73"/>
    </row>
    <row r="134" spans="4:12" ht="12.75">
      <c r="D134" s="73"/>
      <c r="E134" s="73"/>
      <c r="F134" s="73"/>
      <c r="G134" s="73"/>
      <c r="H134" s="73"/>
      <c r="I134" s="73"/>
      <c r="J134" s="73"/>
      <c r="K134" s="73"/>
      <c r="L134" s="73"/>
    </row>
    <row r="135" spans="4:12" ht="12.75">
      <c r="D135" s="73"/>
      <c r="E135" s="73"/>
      <c r="F135" s="73"/>
      <c r="G135" s="73"/>
      <c r="H135" s="73"/>
      <c r="I135" s="73"/>
      <c r="J135" s="73"/>
      <c r="K135" s="73"/>
      <c r="L135" s="73"/>
    </row>
    <row r="136" spans="4:12" ht="12.75">
      <c r="D136" s="73"/>
      <c r="E136" s="73"/>
      <c r="F136" s="73"/>
      <c r="G136" s="73"/>
      <c r="H136" s="73"/>
      <c r="I136" s="73"/>
      <c r="J136" s="73"/>
      <c r="K136" s="73"/>
      <c r="L136" s="73"/>
    </row>
    <row r="137" spans="4:12" ht="12.75">
      <c r="D137" s="73"/>
      <c r="E137" s="73"/>
      <c r="F137" s="73"/>
      <c r="G137" s="73"/>
      <c r="H137" s="73"/>
      <c r="I137" s="73"/>
      <c r="J137" s="73"/>
      <c r="K137" s="73"/>
      <c r="L137" s="73"/>
    </row>
    <row r="138" spans="4:12" ht="12.75">
      <c r="D138" s="73"/>
      <c r="E138" s="73"/>
      <c r="F138" s="73"/>
      <c r="G138" s="73"/>
      <c r="H138" s="73"/>
      <c r="I138" s="73"/>
      <c r="J138" s="73"/>
      <c r="K138" s="73"/>
      <c r="L138" s="73"/>
    </row>
    <row r="139" spans="4:12" ht="12.75">
      <c r="D139" s="73"/>
      <c r="E139" s="73"/>
      <c r="F139" s="73"/>
      <c r="G139" s="73"/>
      <c r="H139" s="73"/>
      <c r="I139" s="73"/>
      <c r="J139" s="73"/>
      <c r="K139" s="73"/>
      <c r="L139" s="73"/>
    </row>
    <row r="140" spans="4:12" ht="12.75">
      <c r="D140" s="73"/>
      <c r="E140" s="73"/>
      <c r="F140" s="73"/>
      <c r="G140" s="73"/>
      <c r="H140" s="73"/>
      <c r="I140" s="73"/>
      <c r="J140" s="73"/>
      <c r="K140" s="73"/>
      <c r="L140" s="73"/>
    </row>
    <row r="141" spans="4:12" ht="12.75">
      <c r="D141" s="73"/>
      <c r="E141" s="73"/>
      <c r="F141" s="73"/>
      <c r="G141" s="73"/>
      <c r="H141" s="73"/>
      <c r="I141" s="73"/>
      <c r="J141" s="73"/>
      <c r="K141" s="73"/>
      <c r="L141" s="73"/>
    </row>
    <row r="142" spans="4:12" ht="12.75">
      <c r="D142" s="73"/>
      <c r="E142" s="73"/>
      <c r="F142" s="73"/>
      <c r="G142" s="73"/>
      <c r="H142" s="73"/>
      <c r="I142" s="73"/>
      <c r="J142" s="73"/>
      <c r="K142" s="73"/>
      <c r="L142" s="73"/>
    </row>
    <row r="143" spans="4:12" ht="12.75">
      <c r="D143" s="73"/>
      <c r="E143" s="73"/>
      <c r="F143" s="73"/>
      <c r="G143" s="73"/>
      <c r="H143" s="73"/>
      <c r="I143" s="73"/>
      <c r="J143" s="73"/>
      <c r="K143" s="73"/>
      <c r="L143" s="73"/>
    </row>
    <row r="144" spans="4:12" ht="12.75">
      <c r="D144" s="73"/>
      <c r="E144" s="73"/>
      <c r="F144" s="73"/>
      <c r="G144" s="73"/>
      <c r="H144" s="73"/>
      <c r="I144" s="73"/>
      <c r="J144" s="73"/>
      <c r="K144" s="73"/>
      <c r="L144" s="73"/>
    </row>
    <row r="145" spans="4:12" ht="12.75">
      <c r="D145" s="73"/>
      <c r="E145" s="73"/>
      <c r="F145" s="73"/>
      <c r="G145" s="73"/>
      <c r="H145" s="73"/>
      <c r="I145" s="73"/>
      <c r="J145" s="73"/>
      <c r="K145" s="73"/>
      <c r="L145" s="73"/>
    </row>
    <row r="146" spans="4:12" ht="12.75">
      <c r="D146" s="73"/>
      <c r="E146" s="73"/>
      <c r="F146" s="73"/>
      <c r="G146" s="73"/>
      <c r="H146" s="73"/>
      <c r="I146" s="73"/>
      <c r="J146" s="73"/>
      <c r="K146" s="73"/>
      <c r="L146" s="73"/>
    </row>
    <row r="147" spans="4:12" ht="12.75">
      <c r="D147" s="73"/>
      <c r="E147" s="73"/>
      <c r="F147" s="73"/>
      <c r="G147" s="73"/>
      <c r="H147" s="73"/>
      <c r="I147" s="73"/>
      <c r="J147" s="73"/>
      <c r="K147" s="73"/>
      <c r="L147" s="73"/>
    </row>
    <row r="148" spans="4:12" ht="12.75">
      <c r="D148" s="73"/>
      <c r="E148" s="73"/>
      <c r="F148" s="73"/>
      <c r="G148" s="73"/>
      <c r="H148" s="73"/>
      <c r="I148" s="73"/>
      <c r="J148" s="73"/>
      <c r="K148" s="73"/>
      <c r="L148" s="73"/>
    </row>
    <row r="149" spans="4:12" ht="12.75">
      <c r="D149" s="73"/>
      <c r="E149" s="73"/>
      <c r="F149" s="73"/>
      <c r="G149" s="73"/>
      <c r="H149" s="73"/>
      <c r="I149" s="73"/>
      <c r="J149" s="73"/>
      <c r="K149" s="73"/>
      <c r="L149" s="73"/>
    </row>
    <row r="150" spans="4:12" ht="12.75">
      <c r="D150" s="73"/>
      <c r="E150" s="73"/>
      <c r="F150" s="73"/>
      <c r="G150" s="73"/>
      <c r="H150" s="73"/>
      <c r="I150" s="73"/>
      <c r="J150" s="73"/>
      <c r="K150" s="73"/>
      <c r="L150" s="73"/>
    </row>
    <row r="151" spans="4:12" ht="12.75">
      <c r="D151" s="73"/>
      <c r="E151" s="73"/>
      <c r="F151" s="73"/>
      <c r="G151" s="73"/>
      <c r="H151" s="73"/>
      <c r="I151" s="73"/>
      <c r="J151" s="73"/>
      <c r="K151" s="73"/>
      <c r="L151" s="73"/>
    </row>
    <row r="152" spans="4:12" ht="12.75">
      <c r="D152" s="73"/>
      <c r="E152" s="73"/>
      <c r="F152" s="73"/>
      <c r="G152" s="73"/>
      <c r="H152" s="73"/>
      <c r="I152" s="73"/>
      <c r="J152" s="73"/>
      <c r="K152" s="73"/>
      <c r="L152" s="73"/>
    </row>
    <row r="153" spans="4:12" ht="12.75">
      <c r="D153" s="73"/>
      <c r="E153" s="73"/>
      <c r="F153" s="73"/>
      <c r="G153" s="73"/>
      <c r="H153" s="73"/>
      <c r="I153" s="73"/>
      <c r="J153" s="73"/>
      <c r="K153" s="73"/>
      <c r="L153" s="73"/>
    </row>
    <row r="154" spans="4:12" ht="12.75">
      <c r="D154" s="73"/>
      <c r="E154" s="73"/>
      <c r="F154" s="73"/>
      <c r="G154" s="73"/>
      <c r="H154" s="73"/>
      <c r="I154" s="73"/>
      <c r="J154" s="73"/>
      <c r="K154" s="73"/>
      <c r="L154" s="73"/>
    </row>
    <row r="155" spans="4:12" ht="12.75">
      <c r="D155" s="73"/>
      <c r="E155" s="73"/>
      <c r="F155" s="73"/>
      <c r="G155" s="73"/>
      <c r="H155" s="73"/>
      <c r="I155" s="73"/>
      <c r="J155" s="73"/>
      <c r="K155" s="73"/>
      <c r="L155" s="73"/>
    </row>
    <row r="156" spans="4:12" ht="12.75">
      <c r="D156" s="73"/>
      <c r="E156" s="73"/>
      <c r="F156" s="73"/>
      <c r="G156" s="73"/>
      <c r="H156" s="73"/>
      <c r="I156" s="73"/>
      <c r="J156" s="73"/>
      <c r="K156" s="73"/>
      <c r="L156" s="73"/>
    </row>
    <row r="157" spans="4:12" ht="12.75">
      <c r="D157" s="73"/>
      <c r="E157" s="73"/>
      <c r="F157" s="73"/>
      <c r="G157" s="73"/>
      <c r="H157" s="73"/>
      <c r="I157" s="73"/>
      <c r="J157" s="73"/>
      <c r="K157" s="73"/>
      <c r="L157" s="73"/>
    </row>
    <row r="158" spans="4:12" ht="12.75">
      <c r="D158" s="73"/>
      <c r="E158" s="73"/>
      <c r="F158" s="73"/>
      <c r="G158" s="73"/>
      <c r="H158" s="73"/>
      <c r="I158" s="73"/>
      <c r="J158" s="73"/>
      <c r="K158" s="73"/>
      <c r="L158" s="73"/>
    </row>
    <row r="159" spans="4:12" ht="12.75">
      <c r="D159" s="73"/>
      <c r="E159" s="73"/>
      <c r="F159" s="73"/>
      <c r="G159" s="73"/>
      <c r="H159" s="73"/>
      <c r="I159" s="73"/>
      <c r="J159" s="73"/>
      <c r="K159" s="73"/>
      <c r="L159" s="73"/>
    </row>
    <row r="160" spans="4:12" ht="12.75">
      <c r="D160" s="73"/>
      <c r="E160" s="73"/>
      <c r="F160" s="73"/>
      <c r="G160" s="73"/>
      <c r="H160" s="73"/>
      <c r="I160" s="73"/>
      <c r="J160" s="73"/>
      <c r="K160" s="73"/>
      <c r="L160" s="73"/>
    </row>
  </sheetData>
  <printOptions horizontalCentered="1"/>
  <pageMargins left="0.25" right="0.25" top="0.5" bottom="0.5" header="0.5" footer="0.5"/>
  <pageSetup fitToHeight="1" fitToWidth="1" horizontalDpi="600" verticalDpi="600" orientation="landscape" paperSize="5" scale="54" r:id="rId1"/>
</worksheet>
</file>

<file path=xl/worksheets/sheet15.xml><?xml version="1.0" encoding="utf-8"?>
<worksheet xmlns="http://schemas.openxmlformats.org/spreadsheetml/2006/main" xmlns:r="http://schemas.openxmlformats.org/officeDocument/2006/relationships">
  <sheetPr>
    <pageSetUpPr fitToPage="1"/>
  </sheetPr>
  <dimension ref="A1:AH175"/>
  <sheetViews>
    <sheetView zoomScale="75" zoomScaleNormal="75" workbookViewId="0" topLeftCell="A1">
      <selection activeCell="A1" sqref="A1"/>
    </sheetView>
  </sheetViews>
  <sheetFormatPr defaultColWidth="9.140625" defaultRowHeight="12.75"/>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ustomWidth="1"/>
    <col min="32" max="16384" width="9.140625" style="53" customWidth="1"/>
  </cols>
  <sheetData>
    <row r="1" spans="1:31" s="81" customFormat="1" ht="18.75" customHeight="1">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c r="A2" s="69" t="s">
        <v>70</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c r="A3" s="69" t="s">
        <v>90</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27" ht="12.75">
      <c r="A5" s="105"/>
      <c r="B5" s="106" t="s">
        <v>45</v>
      </c>
      <c r="C5" s="107" t="s">
        <v>36</v>
      </c>
      <c r="D5" s="107" t="s">
        <v>38</v>
      </c>
      <c r="E5" s="107"/>
      <c r="F5" s="107" t="s">
        <v>51</v>
      </c>
      <c r="G5" s="107" t="s">
        <v>89</v>
      </c>
      <c r="H5" s="108" t="s">
        <v>47</v>
      </c>
      <c r="I5" s="104">
        <v>40178</v>
      </c>
      <c r="J5" s="100"/>
      <c r="K5" s="100"/>
      <c r="L5" s="102"/>
      <c r="M5" s="103">
        <v>40543</v>
      </c>
      <c r="N5" s="100"/>
      <c r="O5" s="101"/>
      <c r="P5" s="100"/>
      <c r="Q5" s="101"/>
      <c r="R5" s="100"/>
      <c r="S5" s="102"/>
      <c r="T5" s="103">
        <v>40908</v>
      </c>
      <c r="U5" s="100"/>
      <c r="V5" s="101"/>
      <c r="W5" s="100"/>
      <c r="X5" s="101"/>
      <c r="Y5" s="100"/>
      <c r="Z5" s="118"/>
      <c r="AA5" s="146"/>
    </row>
    <row r="6" spans="1:27" ht="12" customHeight="1" thickBot="1">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27" ht="15" customHeight="1">
      <c r="A7" s="109"/>
      <c r="B7" s="54"/>
      <c r="H7" s="88"/>
      <c r="I7" s="54"/>
      <c r="J7" s="54"/>
      <c r="K7" s="54"/>
      <c r="L7" s="91"/>
      <c r="M7" s="54"/>
      <c r="N7" s="54"/>
      <c r="O7" s="54"/>
      <c r="P7" s="54"/>
      <c r="Q7" s="54"/>
      <c r="R7" s="54"/>
      <c r="S7" s="91"/>
      <c r="T7" s="54"/>
      <c r="U7" s="54"/>
      <c r="V7" s="54"/>
      <c r="W7" s="54"/>
      <c r="X7" s="54"/>
      <c r="Y7" s="54"/>
      <c r="Z7" s="120"/>
      <c r="AA7" s="147"/>
    </row>
    <row r="8" spans="1:27" ht="15" customHeight="1">
      <c r="A8" s="110" t="s">
        <v>224</v>
      </c>
      <c r="B8" s="176">
        <v>27395</v>
      </c>
      <c r="C8" s="130"/>
      <c r="D8" s="67">
        <v>40</v>
      </c>
      <c r="E8" s="177">
        <v>5965</v>
      </c>
      <c r="F8" s="76">
        <v>0</v>
      </c>
      <c r="G8" s="74">
        <f>+E8-F8</f>
        <v>5965</v>
      </c>
      <c r="H8" s="96">
        <f>+(E8-F8)/(D8*12)</f>
        <v>12.427083333333334</v>
      </c>
      <c r="I8" s="74">
        <f>IF(B8&lt;$I$5,E8,0)</f>
        <v>5965</v>
      </c>
      <c r="J8" s="71">
        <f>IF(B8&gt;$I$5,0,IF(($I$5-B8)/30.4375&gt;(D8*12),(D8*12),($I$5-B8)/30.4375))</f>
        <v>419.9753593429158</v>
      </c>
      <c r="K8" s="74">
        <f>IF(H8*J8&gt;I8,-I8,-H8*J8)</f>
        <v>-5219.068788501027</v>
      </c>
      <c r="L8" s="96">
        <f>+I8+K8</f>
        <v>745.9312114989734</v>
      </c>
      <c r="M8" s="74">
        <f>IF(AND($I$5&lt;B8,B8&lt;$M$5+1),E8,0)</f>
        <v>0</v>
      </c>
      <c r="N8" s="74">
        <f>IF(AND($I$5&lt;C8,C8&lt;$M$5+1),-E8,0)</f>
        <v>0</v>
      </c>
      <c r="O8" s="74">
        <f>+I8+M8+N8</f>
        <v>5965</v>
      </c>
      <c r="P8" s="67">
        <v>12</v>
      </c>
      <c r="Q8" s="74">
        <f>-H8*P8</f>
        <v>-149.125</v>
      </c>
      <c r="R8" s="74">
        <f>IF(O8=0,0,K8+Q8)</f>
        <v>-5368.193788501027</v>
      </c>
      <c r="S8" s="96">
        <f>+O8+R8</f>
        <v>596.8062114989734</v>
      </c>
      <c r="T8" s="74">
        <f>IF(AND($M$5&lt;B8,J8&lt;$T$5+1),E8,0)</f>
        <v>0</v>
      </c>
      <c r="U8" s="74">
        <f>IF(AND($M$5&lt;C8,C8&lt;$T$5+1),-E8,0)</f>
        <v>0</v>
      </c>
      <c r="V8" s="74">
        <f>+O8+T8+U8</f>
        <v>5965</v>
      </c>
      <c r="W8" s="67">
        <v>12</v>
      </c>
      <c r="X8" s="74">
        <f>-H8*W8</f>
        <v>-149.125</v>
      </c>
      <c r="Y8" s="74">
        <f>IF(V8=0,0,R8+X8)</f>
        <v>-5517.318788501027</v>
      </c>
      <c r="Z8" s="121">
        <f>+V8+Y8</f>
        <v>447.6812114989734</v>
      </c>
      <c r="AA8" s="148" t="str">
        <f>IF(J8+P8+W8&lt;((D8*12)+1),"OK","ERROR")</f>
        <v>OK</v>
      </c>
    </row>
    <row r="9" spans="1:27" ht="15" customHeight="1">
      <c r="A9" s="110" t="s">
        <v>225</v>
      </c>
      <c r="B9" s="176">
        <v>27395</v>
      </c>
      <c r="C9" s="130"/>
      <c r="D9" s="67">
        <v>40</v>
      </c>
      <c r="E9" s="177">
        <v>5965</v>
      </c>
      <c r="F9" s="76">
        <v>0</v>
      </c>
      <c r="G9" s="74">
        <f aca="true" t="shared" si="0" ref="G9:G65">+E9-F9</f>
        <v>5965</v>
      </c>
      <c r="H9" s="96">
        <f aca="true" t="shared" si="1" ref="H9:H65">+(E9-F9)/(D9*12)</f>
        <v>12.427083333333334</v>
      </c>
      <c r="I9" s="74">
        <f aca="true" t="shared" si="2" ref="I9:I65">IF(B9&lt;$I$5,E9,0)</f>
        <v>5965</v>
      </c>
      <c r="J9" s="71">
        <f aca="true" t="shared" si="3" ref="J9:J65">IF(B9&gt;$I$5,0,IF(($I$5-B9)/30.4375&gt;(D9*12),(D9*12),($I$5-B9)/30.4375))</f>
        <v>419.9753593429158</v>
      </c>
      <c r="K9" s="74">
        <f aca="true" t="shared" si="4" ref="K9:K65">IF(H9*J9&gt;I9,-I9,-H9*J9)</f>
        <v>-5219.068788501027</v>
      </c>
      <c r="L9" s="96">
        <f aca="true" t="shared" si="5" ref="L9:L65">+I9+K9</f>
        <v>745.9312114989734</v>
      </c>
      <c r="M9" s="74">
        <f aca="true" t="shared" si="6" ref="M9:M65">IF(AND($I$5&lt;B9,B9&lt;$M$5+1),E9,0)</f>
        <v>0</v>
      </c>
      <c r="N9" s="74">
        <f aca="true" t="shared" si="7" ref="N9:N65">IF(AND($I$5&lt;C9,C9&lt;$M$5+1),-E9,0)</f>
        <v>0</v>
      </c>
      <c r="O9" s="74">
        <f aca="true" t="shared" si="8" ref="O9:O65">+I9+M9+N9</f>
        <v>5965</v>
      </c>
      <c r="P9" s="67">
        <v>12</v>
      </c>
      <c r="Q9" s="74">
        <f aca="true" t="shared" si="9" ref="Q9:Q65">-H9*P9</f>
        <v>-149.125</v>
      </c>
      <c r="R9" s="74">
        <f aca="true" t="shared" si="10" ref="R9:R65">IF(O9=0,0,K9+Q9)</f>
        <v>-5368.193788501027</v>
      </c>
      <c r="S9" s="96">
        <f aca="true" t="shared" si="11" ref="S9:S65">+O9+R9</f>
        <v>596.8062114989734</v>
      </c>
      <c r="T9" s="74">
        <f aca="true" t="shared" si="12" ref="T9:T65">IF(AND($M$5&lt;B9,J9&lt;$T$5+1),E9,0)</f>
        <v>0</v>
      </c>
      <c r="U9" s="74">
        <f aca="true" t="shared" si="13" ref="U9:U65">IF(AND($M$5&lt;C9,C9&lt;$T$5+1),-E9,0)</f>
        <v>0</v>
      </c>
      <c r="V9" s="74">
        <f aca="true" t="shared" si="14" ref="V9:V65">+O9+T9+U9</f>
        <v>5965</v>
      </c>
      <c r="W9" s="67">
        <v>12</v>
      </c>
      <c r="X9" s="74">
        <f aca="true" t="shared" si="15" ref="X9:X65">-H9*W9</f>
        <v>-149.125</v>
      </c>
      <c r="Y9" s="74">
        <f aca="true" t="shared" si="16" ref="Y9:Y65">IF(V9=0,0,R9+X9)</f>
        <v>-5517.318788501027</v>
      </c>
      <c r="Z9" s="121">
        <f aca="true" t="shared" si="17" ref="Z9:Z65">+V9+Y9</f>
        <v>447.6812114989734</v>
      </c>
      <c r="AA9" s="148" t="str">
        <f aca="true" t="shared" si="18" ref="AA9:AA65">IF(J9+P9+W9&lt;((D9*12)+1),"OK","ERROR")</f>
        <v>OK</v>
      </c>
    </row>
    <row r="10" spans="1:27" ht="15" customHeight="1">
      <c r="A10" s="110" t="s">
        <v>226</v>
      </c>
      <c r="B10" s="176">
        <v>27395</v>
      </c>
      <c r="C10" s="130"/>
      <c r="D10" s="67">
        <v>40</v>
      </c>
      <c r="E10" s="177">
        <v>5965</v>
      </c>
      <c r="F10" s="76">
        <v>0</v>
      </c>
      <c r="G10" s="74">
        <f t="shared" si="0"/>
        <v>5965</v>
      </c>
      <c r="H10" s="96">
        <f t="shared" si="1"/>
        <v>12.427083333333334</v>
      </c>
      <c r="I10" s="74">
        <f t="shared" si="2"/>
        <v>5965</v>
      </c>
      <c r="J10" s="71">
        <f t="shared" si="3"/>
        <v>419.9753593429158</v>
      </c>
      <c r="K10" s="74">
        <f t="shared" si="4"/>
        <v>-5219.068788501027</v>
      </c>
      <c r="L10" s="96">
        <f t="shared" si="5"/>
        <v>745.9312114989734</v>
      </c>
      <c r="M10" s="74">
        <f t="shared" si="6"/>
        <v>0</v>
      </c>
      <c r="N10" s="74">
        <f t="shared" si="7"/>
        <v>0</v>
      </c>
      <c r="O10" s="74">
        <f t="shared" si="8"/>
        <v>5965</v>
      </c>
      <c r="P10" s="67">
        <v>12</v>
      </c>
      <c r="Q10" s="74">
        <f t="shared" si="9"/>
        <v>-149.125</v>
      </c>
      <c r="R10" s="74">
        <f t="shared" si="10"/>
        <v>-5368.193788501027</v>
      </c>
      <c r="S10" s="96">
        <f t="shared" si="11"/>
        <v>596.8062114989734</v>
      </c>
      <c r="T10" s="74">
        <f t="shared" si="12"/>
        <v>0</v>
      </c>
      <c r="U10" s="74">
        <f t="shared" si="13"/>
        <v>0</v>
      </c>
      <c r="V10" s="74">
        <f t="shared" si="14"/>
        <v>5965</v>
      </c>
      <c r="W10" s="67">
        <v>12</v>
      </c>
      <c r="X10" s="74">
        <f t="shared" si="15"/>
        <v>-149.125</v>
      </c>
      <c r="Y10" s="74">
        <f t="shared" si="16"/>
        <v>-5517.318788501027</v>
      </c>
      <c r="Z10" s="121">
        <f t="shared" si="17"/>
        <v>447.6812114989734</v>
      </c>
      <c r="AA10" s="148" t="str">
        <f t="shared" si="18"/>
        <v>OK</v>
      </c>
    </row>
    <row r="11" spans="1:31" s="61" customFormat="1" ht="13.5" customHeight="1">
      <c r="A11" s="110" t="s">
        <v>227</v>
      </c>
      <c r="B11" s="176">
        <v>35796</v>
      </c>
      <c r="C11" s="130" t="s">
        <v>56</v>
      </c>
      <c r="D11" s="67">
        <v>40</v>
      </c>
      <c r="E11" s="177">
        <v>17444</v>
      </c>
      <c r="F11" s="76">
        <v>0</v>
      </c>
      <c r="G11" s="74">
        <f t="shared" si="0"/>
        <v>17444</v>
      </c>
      <c r="H11" s="96">
        <f t="shared" si="1"/>
        <v>36.34166666666667</v>
      </c>
      <c r="I11" s="74">
        <f t="shared" si="2"/>
        <v>17444</v>
      </c>
      <c r="J11" s="71">
        <f t="shared" si="3"/>
        <v>143.9671457905544</v>
      </c>
      <c r="K11" s="191">
        <f>IF(H11*J11&gt;I11,-I11,-H11*J11)-11.51</f>
        <v>-5243.516023271732</v>
      </c>
      <c r="L11" s="96">
        <f t="shared" si="5"/>
        <v>12200.483976728268</v>
      </c>
      <c r="M11" s="74">
        <f t="shared" si="6"/>
        <v>0</v>
      </c>
      <c r="N11" s="74">
        <f t="shared" si="7"/>
        <v>0</v>
      </c>
      <c r="O11" s="74">
        <f t="shared" si="8"/>
        <v>17444</v>
      </c>
      <c r="P11" s="67">
        <v>12</v>
      </c>
      <c r="Q11" s="74">
        <f t="shared" si="9"/>
        <v>-436.1</v>
      </c>
      <c r="R11" s="74">
        <f t="shared" si="10"/>
        <v>-5679.616023271732</v>
      </c>
      <c r="S11" s="96">
        <f t="shared" si="11"/>
        <v>11764.383976728268</v>
      </c>
      <c r="T11" s="74">
        <f t="shared" si="12"/>
        <v>0</v>
      </c>
      <c r="U11" s="74">
        <f t="shared" si="13"/>
        <v>0</v>
      </c>
      <c r="V11" s="74">
        <f t="shared" si="14"/>
        <v>17444</v>
      </c>
      <c r="W11" s="67">
        <v>12</v>
      </c>
      <c r="X11" s="74">
        <f t="shared" si="15"/>
        <v>-436.1</v>
      </c>
      <c r="Y11" s="74">
        <f t="shared" si="16"/>
        <v>-6115.716023271732</v>
      </c>
      <c r="Z11" s="121">
        <f t="shared" si="17"/>
        <v>11328.283976728268</v>
      </c>
      <c r="AA11" s="148" t="str">
        <f t="shared" si="18"/>
        <v>OK</v>
      </c>
      <c r="AB11" s="55"/>
      <c r="AC11" s="55"/>
      <c r="AD11" s="55"/>
      <c r="AE11" s="55"/>
    </row>
    <row r="12" spans="1:31" s="61" customFormat="1" ht="13.5" customHeight="1">
      <c r="A12" s="110" t="s">
        <v>228</v>
      </c>
      <c r="B12" s="176">
        <v>29221</v>
      </c>
      <c r="C12" s="130" t="s">
        <v>56</v>
      </c>
      <c r="D12" s="67">
        <v>40</v>
      </c>
      <c r="E12" s="177">
        <v>10596</v>
      </c>
      <c r="F12" s="76">
        <v>0</v>
      </c>
      <c r="G12" s="74">
        <f t="shared" si="0"/>
        <v>10596</v>
      </c>
      <c r="H12" s="96">
        <f t="shared" si="1"/>
        <v>22.075</v>
      </c>
      <c r="I12" s="74">
        <f t="shared" si="2"/>
        <v>10596</v>
      </c>
      <c r="J12" s="71">
        <f t="shared" si="3"/>
        <v>359.98357289527723</v>
      </c>
      <c r="K12" s="74">
        <f t="shared" si="4"/>
        <v>-7946.637371663244</v>
      </c>
      <c r="L12" s="96">
        <f t="shared" si="5"/>
        <v>2649.3626283367557</v>
      </c>
      <c r="M12" s="74">
        <f t="shared" si="6"/>
        <v>0</v>
      </c>
      <c r="N12" s="74">
        <f t="shared" si="7"/>
        <v>0</v>
      </c>
      <c r="O12" s="74">
        <f t="shared" si="8"/>
        <v>10596</v>
      </c>
      <c r="P12" s="67">
        <v>12</v>
      </c>
      <c r="Q12" s="74">
        <f t="shared" si="9"/>
        <v>-264.9</v>
      </c>
      <c r="R12" s="74">
        <f t="shared" si="10"/>
        <v>-8211.537371663244</v>
      </c>
      <c r="S12" s="96">
        <f t="shared" si="11"/>
        <v>2384.462628336756</v>
      </c>
      <c r="T12" s="74">
        <f t="shared" si="12"/>
        <v>0</v>
      </c>
      <c r="U12" s="74">
        <f t="shared" si="13"/>
        <v>0</v>
      </c>
      <c r="V12" s="74">
        <f t="shared" si="14"/>
        <v>10596</v>
      </c>
      <c r="W12" s="67">
        <v>12</v>
      </c>
      <c r="X12" s="74">
        <f t="shared" si="15"/>
        <v>-264.9</v>
      </c>
      <c r="Y12" s="74">
        <f t="shared" si="16"/>
        <v>-8476.437371663244</v>
      </c>
      <c r="Z12" s="121">
        <f t="shared" si="17"/>
        <v>2119.5626283367565</v>
      </c>
      <c r="AA12" s="148" t="str">
        <f t="shared" si="18"/>
        <v>OK</v>
      </c>
      <c r="AB12" s="55"/>
      <c r="AC12" s="59"/>
      <c r="AD12" s="55"/>
      <c r="AE12" s="59"/>
    </row>
    <row r="13" spans="1:34" ht="12.75" customHeight="1">
      <c r="A13" s="110" t="s">
        <v>229</v>
      </c>
      <c r="B13" s="176">
        <v>29221</v>
      </c>
      <c r="C13" s="94"/>
      <c r="D13" s="67">
        <v>40</v>
      </c>
      <c r="E13" s="177">
        <v>10596</v>
      </c>
      <c r="F13" s="76">
        <v>0</v>
      </c>
      <c r="G13" s="74">
        <f t="shared" si="0"/>
        <v>10596</v>
      </c>
      <c r="H13" s="96">
        <f t="shared" si="1"/>
        <v>22.075</v>
      </c>
      <c r="I13" s="74">
        <f t="shared" si="2"/>
        <v>10596</v>
      </c>
      <c r="J13" s="71">
        <f t="shared" si="3"/>
        <v>359.98357289527723</v>
      </c>
      <c r="K13" s="74">
        <f t="shared" si="4"/>
        <v>-7946.637371663244</v>
      </c>
      <c r="L13" s="96">
        <f t="shared" si="5"/>
        <v>2649.3626283367557</v>
      </c>
      <c r="M13" s="74">
        <f t="shared" si="6"/>
        <v>0</v>
      </c>
      <c r="N13" s="74">
        <f t="shared" si="7"/>
        <v>0</v>
      </c>
      <c r="O13" s="74">
        <f t="shared" si="8"/>
        <v>10596</v>
      </c>
      <c r="P13" s="67">
        <v>12</v>
      </c>
      <c r="Q13" s="74">
        <f t="shared" si="9"/>
        <v>-264.9</v>
      </c>
      <c r="R13" s="74">
        <f t="shared" si="10"/>
        <v>-8211.537371663244</v>
      </c>
      <c r="S13" s="96">
        <f t="shared" si="11"/>
        <v>2384.462628336756</v>
      </c>
      <c r="T13" s="74">
        <f t="shared" si="12"/>
        <v>0</v>
      </c>
      <c r="U13" s="74">
        <f t="shared" si="13"/>
        <v>0</v>
      </c>
      <c r="V13" s="74">
        <f t="shared" si="14"/>
        <v>10596</v>
      </c>
      <c r="W13" s="67">
        <v>12</v>
      </c>
      <c r="X13" s="74">
        <f t="shared" si="15"/>
        <v>-264.9</v>
      </c>
      <c r="Y13" s="74">
        <f t="shared" si="16"/>
        <v>-8476.437371663244</v>
      </c>
      <c r="Z13" s="121">
        <f t="shared" si="17"/>
        <v>2119.5626283367565</v>
      </c>
      <c r="AA13" s="148" t="str">
        <f t="shared" si="18"/>
        <v>OK</v>
      </c>
      <c r="AF13" s="5"/>
      <c r="AG13" s="5"/>
      <c r="AH13" s="5"/>
    </row>
    <row r="14" spans="1:34" ht="12.75" customHeight="1">
      <c r="A14" s="110" t="s">
        <v>230</v>
      </c>
      <c r="B14" s="176">
        <v>29221</v>
      </c>
      <c r="C14" s="94"/>
      <c r="D14" s="67">
        <v>40</v>
      </c>
      <c r="E14" s="177">
        <v>10596</v>
      </c>
      <c r="F14" s="76">
        <v>0</v>
      </c>
      <c r="G14" s="74">
        <f t="shared" si="0"/>
        <v>10596</v>
      </c>
      <c r="H14" s="96">
        <f t="shared" si="1"/>
        <v>22.075</v>
      </c>
      <c r="I14" s="74">
        <f t="shared" si="2"/>
        <v>10596</v>
      </c>
      <c r="J14" s="71">
        <f t="shared" si="3"/>
        <v>359.98357289527723</v>
      </c>
      <c r="K14" s="74">
        <f t="shared" si="4"/>
        <v>-7946.637371663244</v>
      </c>
      <c r="L14" s="96">
        <f t="shared" si="5"/>
        <v>2649.3626283367557</v>
      </c>
      <c r="M14" s="74">
        <f t="shared" si="6"/>
        <v>0</v>
      </c>
      <c r="N14" s="74">
        <f t="shared" si="7"/>
        <v>0</v>
      </c>
      <c r="O14" s="74">
        <f t="shared" si="8"/>
        <v>10596</v>
      </c>
      <c r="P14" s="67">
        <v>12</v>
      </c>
      <c r="Q14" s="74">
        <f t="shared" si="9"/>
        <v>-264.9</v>
      </c>
      <c r="R14" s="74">
        <f t="shared" si="10"/>
        <v>-8211.537371663244</v>
      </c>
      <c r="S14" s="96">
        <f t="shared" si="11"/>
        <v>2384.462628336756</v>
      </c>
      <c r="T14" s="74">
        <f t="shared" si="12"/>
        <v>0</v>
      </c>
      <c r="U14" s="74">
        <f t="shared" si="13"/>
        <v>0</v>
      </c>
      <c r="V14" s="74">
        <f t="shared" si="14"/>
        <v>10596</v>
      </c>
      <c r="W14" s="67">
        <v>12</v>
      </c>
      <c r="X14" s="74">
        <f t="shared" si="15"/>
        <v>-264.9</v>
      </c>
      <c r="Y14" s="74">
        <f t="shared" si="16"/>
        <v>-8476.437371663244</v>
      </c>
      <c r="Z14" s="121">
        <f t="shared" si="17"/>
        <v>2119.5626283367565</v>
      </c>
      <c r="AA14" s="148" t="str">
        <f t="shared" si="18"/>
        <v>OK</v>
      </c>
      <c r="AF14" s="5"/>
      <c r="AG14" s="5"/>
      <c r="AH14" s="5"/>
    </row>
    <row r="15" spans="1:34" ht="13.5" customHeight="1">
      <c r="A15" s="110" t="s">
        <v>231</v>
      </c>
      <c r="B15" s="176">
        <v>35796</v>
      </c>
      <c r="C15" s="94"/>
      <c r="D15" s="67">
        <v>40</v>
      </c>
      <c r="E15" s="177">
        <v>17444</v>
      </c>
      <c r="F15" s="76">
        <v>0</v>
      </c>
      <c r="G15" s="74">
        <f t="shared" si="0"/>
        <v>17444</v>
      </c>
      <c r="H15" s="96">
        <f t="shared" si="1"/>
        <v>36.34166666666667</v>
      </c>
      <c r="I15" s="74">
        <f t="shared" si="2"/>
        <v>17444</v>
      </c>
      <c r="J15" s="71">
        <f t="shared" si="3"/>
        <v>143.9671457905544</v>
      </c>
      <c r="K15" s="74">
        <f t="shared" si="4"/>
        <v>-5232.0060232717315</v>
      </c>
      <c r="L15" s="96">
        <f t="shared" si="5"/>
        <v>12211.993976728269</v>
      </c>
      <c r="M15" s="74">
        <f t="shared" si="6"/>
        <v>0</v>
      </c>
      <c r="N15" s="74">
        <f t="shared" si="7"/>
        <v>0</v>
      </c>
      <c r="O15" s="74">
        <f t="shared" si="8"/>
        <v>17444</v>
      </c>
      <c r="P15" s="67">
        <v>12</v>
      </c>
      <c r="Q15" s="74">
        <f t="shared" si="9"/>
        <v>-436.1</v>
      </c>
      <c r="R15" s="74">
        <f t="shared" si="10"/>
        <v>-5668.106023271732</v>
      </c>
      <c r="S15" s="96">
        <f t="shared" si="11"/>
        <v>11775.893976728268</v>
      </c>
      <c r="T15" s="74">
        <f t="shared" si="12"/>
        <v>0</v>
      </c>
      <c r="U15" s="74">
        <f t="shared" si="13"/>
        <v>0</v>
      </c>
      <c r="V15" s="74">
        <f t="shared" si="14"/>
        <v>17444</v>
      </c>
      <c r="W15" s="67">
        <v>12</v>
      </c>
      <c r="X15" s="74">
        <f t="shared" si="15"/>
        <v>-436.1</v>
      </c>
      <c r="Y15" s="74">
        <f t="shared" si="16"/>
        <v>-6104.206023271732</v>
      </c>
      <c r="Z15" s="121">
        <f t="shared" si="17"/>
        <v>11339.793976728268</v>
      </c>
      <c r="AA15" s="148" t="str">
        <f t="shared" si="18"/>
        <v>OK</v>
      </c>
      <c r="AF15" s="5"/>
      <c r="AG15" s="5"/>
      <c r="AH15" s="5"/>
    </row>
    <row r="16" spans="1:34" ht="13.5" customHeight="1">
      <c r="A16" s="110" t="s">
        <v>232</v>
      </c>
      <c r="B16" s="176">
        <v>35796</v>
      </c>
      <c r="C16" s="94"/>
      <c r="D16" s="67">
        <v>40</v>
      </c>
      <c r="E16" s="177">
        <v>17444</v>
      </c>
      <c r="F16" s="76">
        <v>0</v>
      </c>
      <c r="G16" s="74">
        <f t="shared" si="0"/>
        <v>17444</v>
      </c>
      <c r="H16" s="96">
        <f t="shared" si="1"/>
        <v>36.34166666666667</v>
      </c>
      <c r="I16" s="74">
        <f t="shared" si="2"/>
        <v>17444</v>
      </c>
      <c r="J16" s="71">
        <f t="shared" si="3"/>
        <v>143.9671457905544</v>
      </c>
      <c r="K16" s="74">
        <f t="shared" si="4"/>
        <v>-5232.0060232717315</v>
      </c>
      <c r="L16" s="96">
        <f t="shared" si="5"/>
        <v>12211.993976728269</v>
      </c>
      <c r="M16" s="74">
        <f t="shared" si="6"/>
        <v>0</v>
      </c>
      <c r="N16" s="74">
        <f t="shared" si="7"/>
        <v>0</v>
      </c>
      <c r="O16" s="74">
        <f t="shared" si="8"/>
        <v>17444</v>
      </c>
      <c r="P16" s="67">
        <v>12</v>
      </c>
      <c r="Q16" s="74">
        <f t="shared" si="9"/>
        <v>-436.1</v>
      </c>
      <c r="R16" s="74">
        <f t="shared" si="10"/>
        <v>-5668.106023271732</v>
      </c>
      <c r="S16" s="96">
        <f t="shared" si="11"/>
        <v>11775.893976728268</v>
      </c>
      <c r="T16" s="74">
        <f t="shared" si="12"/>
        <v>0</v>
      </c>
      <c r="U16" s="74">
        <f t="shared" si="13"/>
        <v>0</v>
      </c>
      <c r="V16" s="74">
        <f t="shared" si="14"/>
        <v>17444</v>
      </c>
      <c r="W16" s="67">
        <v>12</v>
      </c>
      <c r="X16" s="74">
        <f t="shared" si="15"/>
        <v>-436.1</v>
      </c>
      <c r="Y16" s="74">
        <f t="shared" si="16"/>
        <v>-6104.206023271732</v>
      </c>
      <c r="Z16" s="121">
        <f t="shared" si="17"/>
        <v>11339.793976728268</v>
      </c>
      <c r="AA16" s="148" t="str">
        <f t="shared" si="18"/>
        <v>OK</v>
      </c>
      <c r="AF16" s="5"/>
      <c r="AG16" s="5"/>
      <c r="AH16" s="5"/>
    </row>
    <row r="17" spans="1:34" ht="13.5" customHeight="1">
      <c r="A17" s="110" t="s">
        <v>233</v>
      </c>
      <c r="B17" s="176">
        <v>35796</v>
      </c>
      <c r="C17" s="94"/>
      <c r="D17" s="67">
        <v>40</v>
      </c>
      <c r="E17" s="177">
        <v>14574</v>
      </c>
      <c r="F17" s="76">
        <v>0</v>
      </c>
      <c r="G17" s="74">
        <f t="shared" si="0"/>
        <v>14574</v>
      </c>
      <c r="H17" s="96">
        <f t="shared" si="1"/>
        <v>30.3625</v>
      </c>
      <c r="I17" s="74">
        <f t="shared" si="2"/>
        <v>14574</v>
      </c>
      <c r="J17" s="71">
        <f t="shared" si="3"/>
        <v>143.9671457905544</v>
      </c>
      <c r="K17" s="74">
        <f>IF(H17*J17&gt;I17,-I17,-H17*J17)</f>
        <v>-4371.202464065708</v>
      </c>
      <c r="L17" s="96">
        <f t="shared" si="5"/>
        <v>10202.797535934293</v>
      </c>
      <c r="M17" s="74">
        <f t="shared" si="6"/>
        <v>0</v>
      </c>
      <c r="N17" s="74">
        <f t="shared" si="7"/>
        <v>0</v>
      </c>
      <c r="O17" s="74">
        <f t="shared" si="8"/>
        <v>14574</v>
      </c>
      <c r="P17" s="67">
        <v>12</v>
      </c>
      <c r="Q17" s="74">
        <f t="shared" si="9"/>
        <v>-364.35</v>
      </c>
      <c r="R17" s="74">
        <f t="shared" si="10"/>
        <v>-4735.552464065709</v>
      </c>
      <c r="S17" s="96">
        <f t="shared" si="11"/>
        <v>9838.44753593429</v>
      </c>
      <c r="T17" s="74">
        <f t="shared" si="12"/>
        <v>0</v>
      </c>
      <c r="U17" s="74">
        <f t="shared" si="13"/>
        <v>0</v>
      </c>
      <c r="V17" s="74">
        <f t="shared" si="14"/>
        <v>14574</v>
      </c>
      <c r="W17" s="67">
        <v>12</v>
      </c>
      <c r="X17" s="74">
        <f t="shared" si="15"/>
        <v>-364.35</v>
      </c>
      <c r="Y17" s="74">
        <f t="shared" si="16"/>
        <v>-5099.902464065709</v>
      </c>
      <c r="Z17" s="121">
        <f t="shared" si="17"/>
        <v>9474.097535934292</v>
      </c>
      <c r="AA17" s="148" t="str">
        <f t="shared" si="18"/>
        <v>OK</v>
      </c>
      <c r="AF17" s="5"/>
      <c r="AG17" s="5"/>
      <c r="AH17" s="5"/>
    </row>
    <row r="18" spans="1:34" ht="13.5" customHeight="1">
      <c r="A18" s="110" t="s">
        <v>259</v>
      </c>
      <c r="B18" s="176">
        <v>27395</v>
      </c>
      <c r="C18" s="94"/>
      <c r="D18" s="67">
        <v>40</v>
      </c>
      <c r="E18" s="177">
        <v>1527</v>
      </c>
      <c r="F18" s="76">
        <v>0</v>
      </c>
      <c r="G18" s="74">
        <f>+E18-F18</f>
        <v>1527</v>
      </c>
      <c r="H18" s="96">
        <f>+(E18-F18)/(D18*12)</f>
        <v>3.18125</v>
      </c>
      <c r="I18" s="74">
        <f>IF(B18&lt;$I$5,E18,0)</f>
        <v>1527</v>
      </c>
      <c r="J18" s="71">
        <f>IF(B18&gt;$I$5,0,IF(($I$5-B18)/30.4375&gt;(D18*12),(D18*12),($I$5-B18)/30.4375))</f>
        <v>419.9753593429158</v>
      </c>
      <c r="K18" s="74">
        <f>IF(H18*J18&gt;I18,-I18,-H18*J18)</f>
        <v>-1336.046611909651</v>
      </c>
      <c r="L18" s="96">
        <f>+I18+K18</f>
        <v>190.9533880903491</v>
      </c>
      <c r="M18" s="74">
        <f>IF(AND($I$5&lt;B18,B18&lt;$M$5+1),E18,0)</f>
        <v>0</v>
      </c>
      <c r="N18" s="74">
        <f>IF(AND($I$5&lt;C18,C18&lt;$M$5+1),-E18,0)</f>
        <v>0</v>
      </c>
      <c r="O18" s="74">
        <f>+I18+M18+N18</f>
        <v>1527</v>
      </c>
      <c r="P18" s="67">
        <v>12</v>
      </c>
      <c r="Q18" s="74">
        <f>-H18*P18</f>
        <v>-38.175</v>
      </c>
      <c r="R18" s="74">
        <f>IF(O18=0,0,K18+Q18)</f>
        <v>-1374.2216119096508</v>
      </c>
      <c r="S18" s="96">
        <f>+O18+R18</f>
        <v>152.77838809034915</v>
      </c>
      <c r="T18" s="74">
        <f>IF(AND($M$5&lt;B18,J18&lt;$T$5+1),E18,0)</f>
        <v>0</v>
      </c>
      <c r="U18" s="74">
        <f>IF(AND($M$5&lt;C18,C18&lt;$T$5+1),-E18,0)</f>
        <v>0</v>
      </c>
      <c r="V18" s="74">
        <f>+O18+T18+U18</f>
        <v>1527</v>
      </c>
      <c r="W18" s="67">
        <v>12</v>
      </c>
      <c r="X18" s="74">
        <f>-H18*W18</f>
        <v>-38.175</v>
      </c>
      <c r="Y18" s="74">
        <f>IF(V18=0,0,R18+X18)</f>
        <v>-1412.3966119096508</v>
      </c>
      <c r="Z18" s="121">
        <f>+V18+Y18</f>
        <v>114.6033880903492</v>
      </c>
      <c r="AA18" s="148" t="str">
        <f>IF(J18+P18+W18&lt;((D18*12)+1),"OK","ERROR")</f>
        <v>OK</v>
      </c>
      <c r="AF18" s="5"/>
      <c r="AG18" s="5"/>
      <c r="AH18" s="5"/>
    </row>
    <row r="19" spans="1:34" ht="13.5" customHeight="1">
      <c r="A19" s="110" t="s">
        <v>260</v>
      </c>
      <c r="B19" s="176">
        <v>27395</v>
      </c>
      <c r="C19" s="94"/>
      <c r="D19" s="67">
        <v>40</v>
      </c>
      <c r="E19" s="177">
        <v>1527</v>
      </c>
      <c r="F19" s="76">
        <v>0</v>
      </c>
      <c r="G19" s="74">
        <f>+E19-F19</f>
        <v>1527</v>
      </c>
      <c r="H19" s="96">
        <f>+(E19-F19)/(D19*12)</f>
        <v>3.18125</v>
      </c>
      <c r="I19" s="74">
        <f>IF(B19&lt;$I$5,E19,0)</f>
        <v>1527</v>
      </c>
      <c r="J19" s="71">
        <f>IF(B19&gt;$I$5,0,IF(($I$5-B19)/30.4375&gt;(D19*12),(D19*12),($I$5-B19)/30.4375))</f>
        <v>419.9753593429158</v>
      </c>
      <c r="K19" s="74">
        <f>IF(H19*J19&gt;I19,-I19,-H19*J19)</f>
        <v>-1336.046611909651</v>
      </c>
      <c r="L19" s="96">
        <f>+I19+K19</f>
        <v>190.9533880903491</v>
      </c>
      <c r="M19" s="74">
        <f>IF(AND($I$5&lt;B19,B19&lt;$M$5+1),E19,0)</f>
        <v>0</v>
      </c>
      <c r="N19" s="74">
        <f>IF(AND($I$5&lt;C19,C19&lt;$M$5+1),-E19,0)</f>
        <v>0</v>
      </c>
      <c r="O19" s="74">
        <f>+I19+M19+N19</f>
        <v>1527</v>
      </c>
      <c r="P19" s="67">
        <v>12</v>
      </c>
      <c r="Q19" s="74">
        <f>-H19*P19</f>
        <v>-38.175</v>
      </c>
      <c r="R19" s="74">
        <f>IF(O19=0,0,K19+Q19)</f>
        <v>-1374.2216119096508</v>
      </c>
      <c r="S19" s="96">
        <f>+O19+R19</f>
        <v>152.77838809034915</v>
      </c>
      <c r="T19" s="74">
        <f>IF(AND($M$5&lt;B19,J19&lt;$T$5+1),E19,0)</f>
        <v>0</v>
      </c>
      <c r="U19" s="74">
        <f>IF(AND($M$5&lt;C19,C19&lt;$T$5+1),-E19,0)</f>
        <v>0</v>
      </c>
      <c r="V19" s="74">
        <f>+O19+T19+U19</f>
        <v>1527</v>
      </c>
      <c r="W19" s="67">
        <v>12</v>
      </c>
      <c r="X19" s="74">
        <f>-H19*W19</f>
        <v>-38.175</v>
      </c>
      <c r="Y19" s="74">
        <f>IF(V19=0,0,R19+X19)</f>
        <v>-1412.3966119096508</v>
      </c>
      <c r="Z19" s="121">
        <f>+V19+Y19</f>
        <v>114.6033880903492</v>
      </c>
      <c r="AA19" s="148" t="str">
        <f>IF(J19+P19+W19&lt;((D19*12)+1),"OK","ERROR")</f>
        <v>OK</v>
      </c>
      <c r="AF19" s="5"/>
      <c r="AG19" s="5"/>
      <c r="AH19" s="5"/>
    </row>
    <row r="20" spans="1:34" ht="13.5" customHeight="1">
      <c r="A20" s="110" t="s">
        <v>261</v>
      </c>
      <c r="B20" s="176">
        <v>27395</v>
      </c>
      <c r="C20" s="95"/>
      <c r="D20" s="67">
        <v>40</v>
      </c>
      <c r="E20" s="177">
        <v>1527</v>
      </c>
      <c r="F20" s="76">
        <v>0</v>
      </c>
      <c r="G20" s="74">
        <f aca="true" t="shared" si="19" ref="G20:G34">+E20-F20</f>
        <v>1527</v>
      </c>
      <c r="H20" s="96">
        <f aca="true" t="shared" si="20" ref="H20:H34">+(E20-F20)/(D20*12)</f>
        <v>3.18125</v>
      </c>
      <c r="I20" s="74">
        <f aca="true" t="shared" si="21" ref="I20:I34">IF(B20&lt;$I$5,E20,0)</f>
        <v>1527</v>
      </c>
      <c r="J20" s="71">
        <f aca="true" t="shared" si="22" ref="J20:J34">IF(B20&gt;$I$5,0,IF(($I$5-B20)/30.4375&gt;(D20*12),(D20*12),($I$5-B20)/30.4375))</f>
        <v>419.9753593429158</v>
      </c>
      <c r="K20" s="74">
        <f aca="true" t="shared" si="23" ref="K20:K34">IF(H20*J20&gt;I20,-I20,-H20*J20)</f>
        <v>-1336.046611909651</v>
      </c>
      <c r="L20" s="96">
        <f aca="true" t="shared" si="24" ref="L20:L34">+I20+K20</f>
        <v>190.9533880903491</v>
      </c>
      <c r="M20" s="74">
        <f aca="true" t="shared" si="25" ref="M20:M34">IF(AND($I$5&lt;B20,B20&lt;$M$5+1),E20,0)</f>
        <v>0</v>
      </c>
      <c r="N20" s="74">
        <f aca="true" t="shared" si="26" ref="N20:N34">IF(AND($I$5&lt;C20,C20&lt;$M$5+1),-E20,0)</f>
        <v>0</v>
      </c>
      <c r="O20" s="74">
        <f aca="true" t="shared" si="27" ref="O20:O34">+I20+M20+N20</f>
        <v>1527</v>
      </c>
      <c r="P20" s="67">
        <v>12</v>
      </c>
      <c r="Q20" s="74">
        <f aca="true" t="shared" si="28" ref="Q20:Q34">-H20*P20</f>
        <v>-38.175</v>
      </c>
      <c r="R20" s="74">
        <f aca="true" t="shared" si="29" ref="R20:R34">IF(O20=0,0,K20+Q20)</f>
        <v>-1374.2216119096508</v>
      </c>
      <c r="S20" s="96">
        <f aca="true" t="shared" si="30" ref="S20:S34">+O20+R20</f>
        <v>152.77838809034915</v>
      </c>
      <c r="T20" s="74">
        <f aca="true" t="shared" si="31" ref="T20:T34">IF(AND($M$5&lt;B20,J20&lt;$T$5+1),E20,0)</f>
        <v>0</v>
      </c>
      <c r="U20" s="74">
        <f aca="true" t="shared" si="32" ref="U20:U34">IF(AND($M$5&lt;C20,C20&lt;$T$5+1),-E20,0)</f>
        <v>0</v>
      </c>
      <c r="V20" s="74">
        <f aca="true" t="shared" si="33" ref="V20:V34">+O20+T20+U20</f>
        <v>1527</v>
      </c>
      <c r="W20" s="67">
        <v>12</v>
      </c>
      <c r="X20" s="74">
        <f aca="true" t="shared" si="34" ref="X20:X34">-H20*W20</f>
        <v>-38.175</v>
      </c>
      <c r="Y20" s="74">
        <f aca="true" t="shared" si="35" ref="Y20:Y34">IF(V20=0,0,R20+X20)</f>
        <v>-1412.3966119096508</v>
      </c>
      <c r="Z20" s="121">
        <f aca="true" t="shared" si="36" ref="Z20:Z34">+V20+Y20</f>
        <v>114.6033880903492</v>
      </c>
      <c r="AA20" s="148" t="str">
        <f aca="true" t="shared" si="37" ref="AA20:AA34">IF(J20+P20+W20&lt;((D20*12)+1),"OK","ERROR")</f>
        <v>OK</v>
      </c>
      <c r="AF20" s="5"/>
      <c r="AG20" s="5"/>
      <c r="AH20" s="5"/>
    </row>
    <row r="21" spans="1:34" ht="13.5" customHeight="1">
      <c r="A21" s="110" t="s">
        <v>262</v>
      </c>
      <c r="B21" s="176">
        <v>27395</v>
      </c>
      <c r="C21" s="94"/>
      <c r="D21" s="67">
        <v>40</v>
      </c>
      <c r="E21" s="177">
        <v>1527</v>
      </c>
      <c r="F21" s="76">
        <v>0</v>
      </c>
      <c r="G21" s="74">
        <f t="shared" si="19"/>
        <v>1527</v>
      </c>
      <c r="H21" s="96">
        <f t="shared" si="20"/>
        <v>3.18125</v>
      </c>
      <c r="I21" s="74">
        <f t="shared" si="21"/>
        <v>1527</v>
      </c>
      <c r="J21" s="71">
        <f t="shared" si="22"/>
        <v>419.9753593429158</v>
      </c>
      <c r="K21" s="74">
        <f t="shared" si="23"/>
        <v>-1336.046611909651</v>
      </c>
      <c r="L21" s="96">
        <f t="shared" si="24"/>
        <v>190.9533880903491</v>
      </c>
      <c r="M21" s="74">
        <f t="shared" si="25"/>
        <v>0</v>
      </c>
      <c r="N21" s="74">
        <f t="shared" si="26"/>
        <v>0</v>
      </c>
      <c r="O21" s="74">
        <f t="shared" si="27"/>
        <v>1527</v>
      </c>
      <c r="P21" s="67">
        <v>12</v>
      </c>
      <c r="Q21" s="74">
        <f t="shared" si="28"/>
        <v>-38.175</v>
      </c>
      <c r="R21" s="74">
        <f t="shared" si="29"/>
        <v>-1374.2216119096508</v>
      </c>
      <c r="S21" s="96">
        <f t="shared" si="30"/>
        <v>152.77838809034915</v>
      </c>
      <c r="T21" s="74">
        <f t="shared" si="31"/>
        <v>0</v>
      </c>
      <c r="U21" s="74">
        <f t="shared" si="32"/>
        <v>0</v>
      </c>
      <c r="V21" s="74">
        <f t="shared" si="33"/>
        <v>1527</v>
      </c>
      <c r="W21" s="67">
        <v>12</v>
      </c>
      <c r="X21" s="74">
        <f t="shared" si="34"/>
        <v>-38.175</v>
      </c>
      <c r="Y21" s="74">
        <f t="shared" si="35"/>
        <v>-1412.3966119096508</v>
      </c>
      <c r="Z21" s="121">
        <f t="shared" si="36"/>
        <v>114.6033880903492</v>
      </c>
      <c r="AA21" s="148" t="str">
        <f t="shared" si="37"/>
        <v>OK</v>
      </c>
      <c r="AF21" s="5"/>
      <c r="AG21" s="5"/>
      <c r="AH21" s="5"/>
    </row>
    <row r="22" spans="1:34" ht="13.5" customHeight="1">
      <c r="A22" s="110" t="s">
        <v>263</v>
      </c>
      <c r="B22" s="176">
        <v>27395</v>
      </c>
      <c r="C22" s="95"/>
      <c r="D22" s="67">
        <v>40</v>
      </c>
      <c r="E22" s="177">
        <v>763.45</v>
      </c>
      <c r="F22" s="76">
        <v>0</v>
      </c>
      <c r="G22" s="74">
        <f t="shared" si="19"/>
        <v>763.45</v>
      </c>
      <c r="H22" s="96">
        <f t="shared" si="20"/>
        <v>1.5905208333333334</v>
      </c>
      <c r="I22" s="74">
        <f t="shared" si="21"/>
        <v>763.45</v>
      </c>
      <c r="J22" s="71">
        <f t="shared" si="22"/>
        <v>419.9753593429158</v>
      </c>
      <c r="K22" s="74">
        <f t="shared" si="23"/>
        <v>-667.9795585215605</v>
      </c>
      <c r="L22" s="96">
        <f t="shared" si="24"/>
        <v>95.47044147843951</v>
      </c>
      <c r="M22" s="74">
        <f t="shared" si="25"/>
        <v>0</v>
      </c>
      <c r="N22" s="74">
        <f t="shared" si="26"/>
        <v>0</v>
      </c>
      <c r="O22" s="74">
        <f t="shared" si="27"/>
        <v>763.45</v>
      </c>
      <c r="P22" s="67">
        <v>12</v>
      </c>
      <c r="Q22" s="74">
        <f t="shared" si="28"/>
        <v>-19.08625</v>
      </c>
      <c r="R22" s="74">
        <f t="shared" si="29"/>
        <v>-687.0658085215605</v>
      </c>
      <c r="S22" s="96">
        <f t="shared" si="30"/>
        <v>76.38419147843956</v>
      </c>
      <c r="T22" s="74">
        <f t="shared" si="31"/>
        <v>0</v>
      </c>
      <c r="U22" s="74">
        <f t="shared" si="32"/>
        <v>0</v>
      </c>
      <c r="V22" s="74">
        <f t="shared" si="33"/>
        <v>763.45</v>
      </c>
      <c r="W22" s="67">
        <v>12</v>
      </c>
      <c r="X22" s="74">
        <f t="shared" si="34"/>
        <v>-19.08625</v>
      </c>
      <c r="Y22" s="74">
        <f t="shared" si="35"/>
        <v>-706.1520585215604</v>
      </c>
      <c r="Z22" s="121">
        <f t="shared" si="36"/>
        <v>57.29794147843961</v>
      </c>
      <c r="AA22" s="148" t="str">
        <f t="shared" si="37"/>
        <v>OK</v>
      </c>
      <c r="AF22" s="5"/>
      <c r="AG22" s="5"/>
      <c r="AH22" s="5"/>
    </row>
    <row r="23" spans="1:34" ht="13.5" customHeight="1">
      <c r="A23" s="110" t="s">
        <v>264</v>
      </c>
      <c r="B23" s="176">
        <v>28491</v>
      </c>
      <c r="C23" s="95"/>
      <c r="D23" s="67">
        <v>40</v>
      </c>
      <c r="E23" s="177">
        <v>17823</v>
      </c>
      <c r="F23" s="76">
        <v>0</v>
      </c>
      <c r="G23" s="74">
        <f t="shared" si="19"/>
        <v>17823</v>
      </c>
      <c r="H23" s="96">
        <f t="shared" si="20"/>
        <v>37.13125</v>
      </c>
      <c r="I23" s="74">
        <f t="shared" si="21"/>
        <v>17823</v>
      </c>
      <c r="J23" s="71">
        <f t="shared" si="22"/>
        <v>383.9671457905544</v>
      </c>
      <c r="K23" s="74">
        <f t="shared" si="23"/>
        <v>-14257.180082135525</v>
      </c>
      <c r="L23" s="96">
        <f t="shared" si="24"/>
        <v>3565.8199178644754</v>
      </c>
      <c r="M23" s="74">
        <f t="shared" si="25"/>
        <v>0</v>
      </c>
      <c r="N23" s="74">
        <f t="shared" si="26"/>
        <v>0</v>
      </c>
      <c r="O23" s="74">
        <f t="shared" si="27"/>
        <v>17823</v>
      </c>
      <c r="P23" s="67">
        <v>12</v>
      </c>
      <c r="Q23" s="74">
        <f t="shared" si="28"/>
        <v>-445.57500000000005</v>
      </c>
      <c r="R23" s="74">
        <f t="shared" si="29"/>
        <v>-14702.755082135525</v>
      </c>
      <c r="S23" s="96">
        <f t="shared" si="30"/>
        <v>3120.2449178644747</v>
      </c>
      <c r="T23" s="74">
        <f t="shared" si="31"/>
        <v>0</v>
      </c>
      <c r="U23" s="74">
        <f t="shared" si="32"/>
        <v>0</v>
      </c>
      <c r="V23" s="74">
        <f t="shared" si="33"/>
        <v>17823</v>
      </c>
      <c r="W23" s="67">
        <v>12</v>
      </c>
      <c r="X23" s="74">
        <f t="shared" si="34"/>
        <v>-445.57500000000005</v>
      </c>
      <c r="Y23" s="74">
        <f t="shared" si="35"/>
        <v>-15148.330082135526</v>
      </c>
      <c r="Z23" s="121">
        <f t="shared" si="36"/>
        <v>2674.669917864474</v>
      </c>
      <c r="AA23" s="148" t="str">
        <f t="shared" si="37"/>
        <v>OK</v>
      </c>
      <c r="AF23" s="5"/>
      <c r="AG23" s="5"/>
      <c r="AH23" s="5"/>
    </row>
    <row r="24" spans="1:34" ht="13.5" customHeight="1">
      <c r="A24" s="110" t="s">
        <v>234</v>
      </c>
      <c r="B24" s="176">
        <v>35796</v>
      </c>
      <c r="C24" s="95"/>
      <c r="D24" s="67">
        <v>40</v>
      </c>
      <c r="E24" s="177">
        <v>8722</v>
      </c>
      <c r="F24" s="76">
        <v>0</v>
      </c>
      <c r="G24" s="74">
        <f t="shared" si="19"/>
        <v>8722</v>
      </c>
      <c r="H24" s="96">
        <f t="shared" si="20"/>
        <v>18.170833333333334</v>
      </c>
      <c r="I24" s="74">
        <f t="shared" si="21"/>
        <v>8722</v>
      </c>
      <c r="J24" s="71">
        <f t="shared" si="22"/>
        <v>143.9671457905544</v>
      </c>
      <c r="K24" s="74">
        <f t="shared" si="23"/>
        <v>-2616.0030116358657</v>
      </c>
      <c r="L24" s="96">
        <f t="shared" si="24"/>
        <v>6105.996988364134</v>
      </c>
      <c r="M24" s="74">
        <f t="shared" si="25"/>
        <v>0</v>
      </c>
      <c r="N24" s="74">
        <f t="shared" si="26"/>
        <v>0</v>
      </c>
      <c r="O24" s="74">
        <f t="shared" si="27"/>
        <v>8722</v>
      </c>
      <c r="P24" s="67">
        <v>12</v>
      </c>
      <c r="Q24" s="74">
        <f t="shared" si="28"/>
        <v>-218.05</v>
      </c>
      <c r="R24" s="74">
        <f t="shared" si="29"/>
        <v>-2834.053011635866</v>
      </c>
      <c r="S24" s="96">
        <f t="shared" si="30"/>
        <v>5887.946988364134</v>
      </c>
      <c r="T24" s="74">
        <f t="shared" si="31"/>
        <v>0</v>
      </c>
      <c r="U24" s="74">
        <f t="shared" si="32"/>
        <v>0</v>
      </c>
      <c r="V24" s="74">
        <f t="shared" si="33"/>
        <v>8722</v>
      </c>
      <c r="W24" s="67">
        <v>12</v>
      </c>
      <c r="X24" s="74">
        <f t="shared" si="34"/>
        <v>-218.05</v>
      </c>
      <c r="Y24" s="74">
        <f t="shared" si="35"/>
        <v>-3052.103011635866</v>
      </c>
      <c r="Z24" s="121">
        <f t="shared" si="36"/>
        <v>5669.896988364134</v>
      </c>
      <c r="AA24" s="148" t="str">
        <f t="shared" si="37"/>
        <v>OK</v>
      </c>
      <c r="AF24" s="5"/>
      <c r="AG24" s="5"/>
      <c r="AH24" s="5"/>
    </row>
    <row r="25" spans="1:34" ht="13.5" customHeight="1">
      <c r="A25" s="110" t="s">
        <v>235</v>
      </c>
      <c r="B25" s="176">
        <v>27395</v>
      </c>
      <c r="C25" s="94"/>
      <c r="D25" s="67">
        <v>40</v>
      </c>
      <c r="E25" s="177">
        <v>5965</v>
      </c>
      <c r="F25" s="76">
        <v>0</v>
      </c>
      <c r="G25" s="74">
        <f t="shared" si="19"/>
        <v>5965</v>
      </c>
      <c r="H25" s="96">
        <f t="shared" si="20"/>
        <v>12.427083333333334</v>
      </c>
      <c r="I25" s="74">
        <f t="shared" si="21"/>
        <v>5965</v>
      </c>
      <c r="J25" s="71">
        <f t="shared" si="22"/>
        <v>419.9753593429158</v>
      </c>
      <c r="K25" s="74">
        <f t="shared" si="23"/>
        <v>-5219.068788501027</v>
      </c>
      <c r="L25" s="96">
        <f t="shared" si="24"/>
        <v>745.9312114989734</v>
      </c>
      <c r="M25" s="74">
        <f t="shared" si="25"/>
        <v>0</v>
      </c>
      <c r="N25" s="74">
        <f t="shared" si="26"/>
        <v>0</v>
      </c>
      <c r="O25" s="74">
        <f t="shared" si="27"/>
        <v>5965</v>
      </c>
      <c r="P25" s="67">
        <v>12</v>
      </c>
      <c r="Q25" s="74">
        <f t="shared" si="28"/>
        <v>-149.125</v>
      </c>
      <c r="R25" s="74">
        <f t="shared" si="29"/>
        <v>-5368.193788501027</v>
      </c>
      <c r="S25" s="96">
        <f t="shared" si="30"/>
        <v>596.8062114989734</v>
      </c>
      <c r="T25" s="74">
        <f t="shared" si="31"/>
        <v>0</v>
      </c>
      <c r="U25" s="74">
        <f t="shared" si="32"/>
        <v>0</v>
      </c>
      <c r="V25" s="74">
        <f t="shared" si="33"/>
        <v>5965</v>
      </c>
      <c r="W25" s="67">
        <v>12</v>
      </c>
      <c r="X25" s="74">
        <f t="shared" si="34"/>
        <v>-149.125</v>
      </c>
      <c r="Y25" s="74">
        <f t="shared" si="35"/>
        <v>-5517.318788501027</v>
      </c>
      <c r="Z25" s="121">
        <f t="shared" si="36"/>
        <v>447.6812114989734</v>
      </c>
      <c r="AA25" s="148" t="str">
        <f t="shared" si="37"/>
        <v>OK</v>
      </c>
      <c r="AF25" s="5"/>
      <c r="AG25" s="5"/>
      <c r="AH25" s="5"/>
    </row>
    <row r="26" spans="1:34" ht="13.5" customHeight="1">
      <c r="A26" s="110" t="s">
        <v>236</v>
      </c>
      <c r="B26" s="176">
        <v>27395</v>
      </c>
      <c r="C26" s="68"/>
      <c r="D26" s="67">
        <v>40</v>
      </c>
      <c r="E26" s="177">
        <v>5965</v>
      </c>
      <c r="F26" s="76">
        <v>0</v>
      </c>
      <c r="G26" s="74">
        <f t="shared" si="19"/>
        <v>5965</v>
      </c>
      <c r="H26" s="96">
        <f t="shared" si="20"/>
        <v>12.427083333333334</v>
      </c>
      <c r="I26" s="74">
        <f t="shared" si="21"/>
        <v>5965</v>
      </c>
      <c r="J26" s="71">
        <f t="shared" si="22"/>
        <v>419.9753593429158</v>
      </c>
      <c r="K26" s="74">
        <f t="shared" si="23"/>
        <v>-5219.068788501027</v>
      </c>
      <c r="L26" s="96">
        <f t="shared" si="24"/>
        <v>745.9312114989734</v>
      </c>
      <c r="M26" s="74">
        <f t="shared" si="25"/>
        <v>0</v>
      </c>
      <c r="N26" s="74">
        <f t="shared" si="26"/>
        <v>0</v>
      </c>
      <c r="O26" s="74">
        <f t="shared" si="27"/>
        <v>5965</v>
      </c>
      <c r="P26" s="67">
        <v>12</v>
      </c>
      <c r="Q26" s="74">
        <f t="shared" si="28"/>
        <v>-149.125</v>
      </c>
      <c r="R26" s="74">
        <f t="shared" si="29"/>
        <v>-5368.193788501027</v>
      </c>
      <c r="S26" s="96">
        <f t="shared" si="30"/>
        <v>596.8062114989734</v>
      </c>
      <c r="T26" s="74">
        <f t="shared" si="31"/>
        <v>0</v>
      </c>
      <c r="U26" s="74">
        <f t="shared" si="32"/>
        <v>0</v>
      </c>
      <c r="V26" s="74">
        <f t="shared" si="33"/>
        <v>5965</v>
      </c>
      <c r="W26" s="67">
        <v>12</v>
      </c>
      <c r="X26" s="74">
        <f t="shared" si="34"/>
        <v>-149.125</v>
      </c>
      <c r="Y26" s="74">
        <f t="shared" si="35"/>
        <v>-5517.318788501027</v>
      </c>
      <c r="Z26" s="121">
        <f t="shared" si="36"/>
        <v>447.6812114989734</v>
      </c>
      <c r="AA26" s="148" t="str">
        <f t="shared" si="37"/>
        <v>OK</v>
      </c>
      <c r="AF26" s="5"/>
      <c r="AG26" s="5"/>
      <c r="AH26" s="5"/>
    </row>
    <row r="27" spans="1:34" ht="13.5" customHeight="1">
      <c r="A27" s="110" t="s">
        <v>237</v>
      </c>
      <c r="B27" s="176">
        <v>27395</v>
      </c>
      <c r="C27" s="68"/>
      <c r="D27" s="67">
        <v>40</v>
      </c>
      <c r="E27" s="177">
        <v>5965</v>
      </c>
      <c r="F27" s="76">
        <v>0</v>
      </c>
      <c r="G27" s="74">
        <f t="shared" si="19"/>
        <v>5965</v>
      </c>
      <c r="H27" s="96">
        <f t="shared" si="20"/>
        <v>12.427083333333334</v>
      </c>
      <c r="I27" s="74">
        <f t="shared" si="21"/>
        <v>5965</v>
      </c>
      <c r="J27" s="71">
        <f t="shared" si="22"/>
        <v>419.9753593429158</v>
      </c>
      <c r="K27" s="74">
        <f t="shared" si="23"/>
        <v>-5219.068788501027</v>
      </c>
      <c r="L27" s="96">
        <f t="shared" si="24"/>
        <v>745.9312114989734</v>
      </c>
      <c r="M27" s="74">
        <f t="shared" si="25"/>
        <v>0</v>
      </c>
      <c r="N27" s="74">
        <f t="shared" si="26"/>
        <v>0</v>
      </c>
      <c r="O27" s="74">
        <f t="shared" si="27"/>
        <v>5965</v>
      </c>
      <c r="P27" s="67">
        <v>12</v>
      </c>
      <c r="Q27" s="74">
        <f t="shared" si="28"/>
        <v>-149.125</v>
      </c>
      <c r="R27" s="74">
        <f t="shared" si="29"/>
        <v>-5368.193788501027</v>
      </c>
      <c r="S27" s="96">
        <f t="shared" si="30"/>
        <v>596.8062114989734</v>
      </c>
      <c r="T27" s="74">
        <f t="shared" si="31"/>
        <v>0</v>
      </c>
      <c r="U27" s="74">
        <f t="shared" si="32"/>
        <v>0</v>
      </c>
      <c r="V27" s="74">
        <f t="shared" si="33"/>
        <v>5965</v>
      </c>
      <c r="W27" s="67">
        <v>12</v>
      </c>
      <c r="X27" s="74">
        <f t="shared" si="34"/>
        <v>-149.125</v>
      </c>
      <c r="Y27" s="74">
        <f t="shared" si="35"/>
        <v>-5517.318788501027</v>
      </c>
      <c r="Z27" s="121">
        <f t="shared" si="36"/>
        <v>447.6812114989734</v>
      </c>
      <c r="AA27" s="148" t="str">
        <f t="shared" si="37"/>
        <v>OK</v>
      </c>
      <c r="AF27" s="5"/>
      <c r="AG27" s="5"/>
      <c r="AH27" s="5"/>
    </row>
    <row r="28" spans="1:34" ht="13.5" customHeight="1">
      <c r="A28" s="110" t="s">
        <v>238</v>
      </c>
      <c r="B28" s="176">
        <v>27395</v>
      </c>
      <c r="C28" s="95"/>
      <c r="D28" s="67">
        <v>40</v>
      </c>
      <c r="E28" s="177">
        <v>5965</v>
      </c>
      <c r="F28" s="76">
        <v>0</v>
      </c>
      <c r="G28" s="74">
        <f t="shared" si="19"/>
        <v>5965</v>
      </c>
      <c r="H28" s="96">
        <f t="shared" si="20"/>
        <v>12.427083333333334</v>
      </c>
      <c r="I28" s="74">
        <f t="shared" si="21"/>
        <v>5965</v>
      </c>
      <c r="J28" s="71">
        <f t="shared" si="22"/>
        <v>419.9753593429158</v>
      </c>
      <c r="K28" s="74">
        <f t="shared" si="23"/>
        <v>-5219.068788501027</v>
      </c>
      <c r="L28" s="96">
        <f t="shared" si="24"/>
        <v>745.9312114989734</v>
      </c>
      <c r="M28" s="74">
        <f t="shared" si="25"/>
        <v>0</v>
      </c>
      <c r="N28" s="74">
        <f t="shared" si="26"/>
        <v>0</v>
      </c>
      <c r="O28" s="74">
        <f t="shared" si="27"/>
        <v>5965</v>
      </c>
      <c r="P28" s="67">
        <v>12</v>
      </c>
      <c r="Q28" s="74">
        <f t="shared" si="28"/>
        <v>-149.125</v>
      </c>
      <c r="R28" s="74">
        <f t="shared" si="29"/>
        <v>-5368.193788501027</v>
      </c>
      <c r="S28" s="96">
        <f t="shared" si="30"/>
        <v>596.8062114989734</v>
      </c>
      <c r="T28" s="74">
        <f t="shared" si="31"/>
        <v>0</v>
      </c>
      <c r="U28" s="74">
        <f t="shared" si="32"/>
        <v>0</v>
      </c>
      <c r="V28" s="74">
        <f t="shared" si="33"/>
        <v>5965</v>
      </c>
      <c r="W28" s="67">
        <v>12</v>
      </c>
      <c r="X28" s="74">
        <f t="shared" si="34"/>
        <v>-149.125</v>
      </c>
      <c r="Y28" s="74">
        <f t="shared" si="35"/>
        <v>-5517.318788501027</v>
      </c>
      <c r="Z28" s="121">
        <f t="shared" si="36"/>
        <v>447.6812114989734</v>
      </c>
      <c r="AA28" s="148" t="str">
        <f t="shared" si="37"/>
        <v>OK</v>
      </c>
      <c r="AF28" s="5"/>
      <c r="AG28" s="5"/>
      <c r="AH28" s="5"/>
    </row>
    <row r="29" spans="1:34" ht="13.5" customHeight="1">
      <c r="A29" s="110" t="s">
        <v>239</v>
      </c>
      <c r="B29" s="176">
        <v>27395</v>
      </c>
      <c r="C29" s="94"/>
      <c r="D29" s="67">
        <v>40</v>
      </c>
      <c r="E29" s="177">
        <v>5965</v>
      </c>
      <c r="F29" s="76">
        <v>0</v>
      </c>
      <c r="G29" s="74">
        <f t="shared" si="19"/>
        <v>5965</v>
      </c>
      <c r="H29" s="96">
        <f t="shared" si="20"/>
        <v>12.427083333333334</v>
      </c>
      <c r="I29" s="74">
        <f t="shared" si="21"/>
        <v>5965</v>
      </c>
      <c r="J29" s="71">
        <f t="shared" si="22"/>
        <v>419.9753593429158</v>
      </c>
      <c r="K29" s="74">
        <f t="shared" si="23"/>
        <v>-5219.068788501027</v>
      </c>
      <c r="L29" s="96">
        <f t="shared" si="24"/>
        <v>745.9312114989734</v>
      </c>
      <c r="M29" s="74">
        <f t="shared" si="25"/>
        <v>0</v>
      </c>
      <c r="N29" s="74">
        <f t="shared" si="26"/>
        <v>0</v>
      </c>
      <c r="O29" s="74">
        <f t="shared" si="27"/>
        <v>5965</v>
      </c>
      <c r="P29" s="67">
        <v>12</v>
      </c>
      <c r="Q29" s="74">
        <f t="shared" si="28"/>
        <v>-149.125</v>
      </c>
      <c r="R29" s="74">
        <f t="shared" si="29"/>
        <v>-5368.193788501027</v>
      </c>
      <c r="S29" s="96">
        <f t="shared" si="30"/>
        <v>596.8062114989734</v>
      </c>
      <c r="T29" s="74">
        <f t="shared" si="31"/>
        <v>0</v>
      </c>
      <c r="U29" s="74">
        <f t="shared" si="32"/>
        <v>0</v>
      </c>
      <c r="V29" s="74">
        <f t="shared" si="33"/>
        <v>5965</v>
      </c>
      <c r="W29" s="67">
        <v>12</v>
      </c>
      <c r="X29" s="74">
        <f t="shared" si="34"/>
        <v>-149.125</v>
      </c>
      <c r="Y29" s="74">
        <f t="shared" si="35"/>
        <v>-5517.318788501027</v>
      </c>
      <c r="Z29" s="121">
        <f t="shared" si="36"/>
        <v>447.6812114989734</v>
      </c>
      <c r="AA29" s="148" t="str">
        <f t="shared" si="37"/>
        <v>OK</v>
      </c>
      <c r="AF29" s="5"/>
      <c r="AG29" s="5"/>
      <c r="AH29" s="5"/>
    </row>
    <row r="30" spans="1:34" ht="13.5" customHeight="1">
      <c r="A30" s="110" t="s">
        <v>240</v>
      </c>
      <c r="B30" s="176">
        <v>27395</v>
      </c>
      <c r="C30" s="94"/>
      <c r="D30" s="67">
        <v>40</v>
      </c>
      <c r="E30" s="177">
        <v>5965</v>
      </c>
      <c r="F30" s="76">
        <v>0</v>
      </c>
      <c r="G30" s="74">
        <f t="shared" si="19"/>
        <v>5965</v>
      </c>
      <c r="H30" s="96">
        <f t="shared" si="20"/>
        <v>12.427083333333334</v>
      </c>
      <c r="I30" s="74">
        <f t="shared" si="21"/>
        <v>5965</v>
      </c>
      <c r="J30" s="71">
        <f t="shared" si="22"/>
        <v>419.9753593429158</v>
      </c>
      <c r="K30" s="74">
        <f t="shared" si="23"/>
        <v>-5219.068788501027</v>
      </c>
      <c r="L30" s="96">
        <f t="shared" si="24"/>
        <v>745.9312114989734</v>
      </c>
      <c r="M30" s="74">
        <f t="shared" si="25"/>
        <v>0</v>
      </c>
      <c r="N30" s="74">
        <f t="shared" si="26"/>
        <v>0</v>
      </c>
      <c r="O30" s="74">
        <f t="shared" si="27"/>
        <v>5965</v>
      </c>
      <c r="P30" s="67">
        <v>12</v>
      </c>
      <c r="Q30" s="74">
        <f t="shared" si="28"/>
        <v>-149.125</v>
      </c>
      <c r="R30" s="74">
        <f t="shared" si="29"/>
        <v>-5368.193788501027</v>
      </c>
      <c r="S30" s="96">
        <f t="shared" si="30"/>
        <v>596.8062114989734</v>
      </c>
      <c r="T30" s="74">
        <f t="shared" si="31"/>
        <v>0</v>
      </c>
      <c r="U30" s="74">
        <f t="shared" si="32"/>
        <v>0</v>
      </c>
      <c r="V30" s="74">
        <f t="shared" si="33"/>
        <v>5965</v>
      </c>
      <c r="W30" s="67">
        <v>12</v>
      </c>
      <c r="X30" s="74">
        <f t="shared" si="34"/>
        <v>-149.125</v>
      </c>
      <c r="Y30" s="74">
        <f t="shared" si="35"/>
        <v>-5517.318788501027</v>
      </c>
      <c r="Z30" s="121">
        <f t="shared" si="36"/>
        <v>447.6812114989734</v>
      </c>
      <c r="AA30" s="148" t="str">
        <f t="shared" si="37"/>
        <v>OK</v>
      </c>
      <c r="AF30" s="5"/>
      <c r="AG30" s="5"/>
      <c r="AH30" s="5"/>
    </row>
    <row r="31" spans="1:34" ht="13.5" customHeight="1">
      <c r="A31" s="110" t="s">
        <v>241</v>
      </c>
      <c r="B31" s="176">
        <v>27395</v>
      </c>
      <c r="C31" s="94"/>
      <c r="D31" s="67">
        <v>40</v>
      </c>
      <c r="E31" s="177">
        <v>4983</v>
      </c>
      <c r="F31" s="76">
        <v>0</v>
      </c>
      <c r="G31" s="74">
        <f t="shared" si="19"/>
        <v>4983</v>
      </c>
      <c r="H31" s="96">
        <f t="shared" si="20"/>
        <v>10.38125</v>
      </c>
      <c r="I31" s="74">
        <f t="shared" si="21"/>
        <v>4983</v>
      </c>
      <c r="J31" s="71">
        <f t="shared" si="22"/>
        <v>419.9753593429158</v>
      </c>
      <c r="K31" s="74">
        <f t="shared" si="23"/>
        <v>-4359.8691991786445</v>
      </c>
      <c r="L31" s="96">
        <f t="shared" si="24"/>
        <v>623.1308008213555</v>
      </c>
      <c r="M31" s="74">
        <f t="shared" si="25"/>
        <v>0</v>
      </c>
      <c r="N31" s="74">
        <f t="shared" si="26"/>
        <v>0</v>
      </c>
      <c r="O31" s="74">
        <f t="shared" si="27"/>
        <v>4983</v>
      </c>
      <c r="P31" s="67">
        <v>12</v>
      </c>
      <c r="Q31" s="74">
        <f t="shared" si="28"/>
        <v>-124.57499999999999</v>
      </c>
      <c r="R31" s="74">
        <f t="shared" si="29"/>
        <v>-4484.444199178644</v>
      </c>
      <c r="S31" s="96">
        <f t="shared" si="30"/>
        <v>498.55580082135566</v>
      </c>
      <c r="T31" s="74">
        <f t="shared" si="31"/>
        <v>0</v>
      </c>
      <c r="U31" s="74">
        <f t="shared" si="32"/>
        <v>0</v>
      </c>
      <c r="V31" s="74">
        <f t="shared" si="33"/>
        <v>4983</v>
      </c>
      <c r="W31" s="67">
        <v>12</v>
      </c>
      <c r="X31" s="74">
        <f t="shared" si="34"/>
        <v>-124.57499999999999</v>
      </c>
      <c r="Y31" s="74">
        <f t="shared" si="35"/>
        <v>-4609.019199178644</v>
      </c>
      <c r="Z31" s="121">
        <f t="shared" si="36"/>
        <v>373.98080082135584</v>
      </c>
      <c r="AA31" s="148" t="str">
        <f t="shared" si="37"/>
        <v>OK</v>
      </c>
      <c r="AF31" s="5"/>
      <c r="AG31" s="5"/>
      <c r="AH31" s="5"/>
    </row>
    <row r="32" spans="1:34" ht="13.5" customHeight="1">
      <c r="A32" s="110" t="s">
        <v>265</v>
      </c>
      <c r="B32" s="176">
        <v>27395</v>
      </c>
      <c r="C32" s="94"/>
      <c r="D32" s="67">
        <v>40</v>
      </c>
      <c r="E32" s="177">
        <v>1527</v>
      </c>
      <c r="F32" s="76">
        <v>0</v>
      </c>
      <c r="G32" s="74">
        <f t="shared" si="19"/>
        <v>1527</v>
      </c>
      <c r="H32" s="96">
        <f t="shared" si="20"/>
        <v>3.18125</v>
      </c>
      <c r="I32" s="74">
        <f t="shared" si="21"/>
        <v>1527</v>
      </c>
      <c r="J32" s="71">
        <f t="shared" si="22"/>
        <v>419.9753593429158</v>
      </c>
      <c r="K32" s="74">
        <f t="shared" si="23"/>
        <v>-1336.046611909651</v>
      </c>
      <c r="L32" s="96">
        <f t="shared" si="24"/>
        <v>190.9533880903491</v>
      </c>
      <c r="M32" s="74">
        <f t="shared" si="25"/>
        <v>0</v>
      </c>
      <c r="N32" s="74">
        <f t="shared" si="26"/>
        <v>0</v>
      </c>
      <c r="O32" s="74">
        <f t="shared" si="27"/>
        <v>1527</v>
      </c>
      <c r="P32" s="67">
        <v>12</v>
      </c>
      <c r="Q32" s="74">
        <f t="shared" si="28"/>
        <v>-38.175</v>
      </c>
      <c r="R32" s="74">
        <f t="shared" si="29"/>
        <v>-1374.2216119096508</v>
      </c>
      <c r="S32" s="96">
        <f t="shared" si="30"/>
        <v>152.77838809034915</v>
      </c>
      <c r="T32" s="74">
        <f t="shared" si="31"/>
        <v>0</v>
      </c>
      <c r="U32" s="74">
        <f t="shared" si="32"/>
        <v>0</v>
      </c>
      <c r="V32" s="74">
        <f t="shared" si="33"/>
        <v>1527</v>
      </c>
      <c r="W32" s="67">
        <v>12</v>
      </c>
      <c r="X32" s="74">
        <f t="shared" si="34"/>
        <v>-38.175</v>
      </c>
      <c r="Y32" s="74">
        <f t="shared" si="35"/>
        <v>-1412.3966119096508</v>
      </c>
      <c r="Z32" s="121">
        <f t="shared" si="36"/>
        <v>114.6033880903492</v>
      </c>
      <c r="AA32" s="148" t="str">
        <f t="shared" si="37"/>
        <v>OK</v>
      </c>
      <c r="AF32" s="5"/>
      <c r="AG32" s="5"/>
      <c r="AH32" s="5"/>
    </row>
    <row r="33" spans="1:34" ht="13.5" customHeight="1">
      <c r="A33" s="110" t="s">
        <v>266</v>
      </c>
      <c r="B33" s="176">
        <v>27395</v>
      </c>
      <c r="C33" s="94"/>
      <c r="D33" s="67">
        <v>40</v>
      </c>
      <c r="E33" s="177">
        <v>1527</v>
      </c>
      <c r="F33" s="76">
        <v>0</v>
      </c>
      <c r="G33" s="74">
        <f t="shared" si="19"/>
        <v>1527</v>
      </c>
      <c r="H33" s="96">
        <f t="shared" si="20"/>
        <v>3.18125</v>
      </c>
      <c r="I33" s="74">
        <f t="shared" si="21"/>
        <v>1527</v>
      </c>
      <c r="J33" s="71">
        <f t="shared" si="22"/>
        <v>419.9753593429158</v>
      </c>
      <c r="K33" s="74">
        <f t="shared" si="23"/>
        <v>-1336.046611909651</v>
      </c>
      <c r="L33" s="96">
        <f t="shared" si="24"/>
        <v>190.9533880903491</v>
      </c>
      <c r="M33" s="74">
        <f t="shared" si="25"/>
        <v>0</v>
      </c>
      <c r="N33" s="74">
        <f t="shared" si="26"/>
        <v>0</v>
      </c>
      <c r="O33" s="74">
        <f t="shared" si="27"/>
        <v>1527</v>
      </c>
      <c r="P33" s="67">
        <v>12</v>
      </c>
      <c r="Q33" s="74">
        <f t="shared" si="28"/>
        <v>-38.175</v>
      </c>
      <c r="R33" s="74">
        <f t="shared" si="29"/>
        <v>-1374.2216119096508</v>
      </c>
      <c r="S33" s="96">
        <f t="shared" si="30"/>
        <v>152.77838809034915</v>
      </c>
      <c r="T33" s="74">
        <f t="shared" si="31"/>
        <v>0</v>
      </c>
      <c r="U33" s="74">
        <f t="shared" si="32"/>
        <v>0</v>
      </c>
      <c r="V33" s="74">
        <f t="shared" si="33"/>
        <v>1527</v>
      </c>
      <c r="W33" s="67">
        <v>12</v>
      </c>
      <c r="X33" s="74">
        <f t="shared" si="34"/>
        <v>-38.175</v>
      </c>
      <c r="Y33" s="74">
        <f t="shared" si="35"/>
        <v>-1412.3966119096508</v>
      </c>
      <c r="Z33" s="121">
        <f t="shared" si="36"/>
        <v>114.6033880903492</v>
      </c>
      <c r="AA33" s="148" t="str">
        <f t="shared" si="37"/>
        <v>OK</v>
      </c>
      <c r="AF33" s="5"/>
      <c r="AG33" s="5"/>
      <c r="AH33" s="5"/>
    </row>
    <row r="34" spans="1:34" ht="13.5" customHeight="1">
      <c r="A34" s="110" t="s">
        <v>267</v>
      </c>
      <c r="B34" s="176">
        <v>27395</v>
      </c>
      <c r="C34" s="94"/>
      <c r="D34" s="67">
        <v>40</v>
      </c>
      <c r="E34" s="177">
        <v>1527</v>
      </c>
      <c r="F34" s="76">
        <v>0</v>
      </c>
      <c r="G34" s="74">
        <f t="shared" si="19"/>
        <v>1527</v>
      </c>
      <c r="H34" s="96">
        <f t="shared" si="20"/>
        <v>3.18125</v>
      </c>
      <c r="I34" s="74">
        <f t="shared" si="21"/>
        <v>1527</v>
      </c>
      <c r="J34" s="71">
        <f t="shared" si="22"/>
        <v>419.9753593429158</v>
      </c>
      <c r="K34" s="74">
        <f t="shared" si="23"/>
        <v>-1336.046611909651</v>
      </c>
      <c r="L34" s="96">
        <f t="shared" si="24"/>
        <v>190.9533880903491</v>
      </c>
      <c r="M34" s="74">
        <f t="shared" si="25"/>
        <v>0</v>
      </c>
      <c r="N34" s="74">
        <f t="shared" si="26"/>
        <v>0</v>
      </c>
      <c r="O34" s="74">
        <f t="shared" si="27"/>
        <v>1527</v>
      </c>
      <c r="P34" s="67">
        <v>12</v>
      </c>
      <c r="Q34" s="74">
        <f t="shared" si="28"/>
        <v>-38.175</v>
      </c>
      <c r="R34" s="74">
        <f t="shared" si="29"/>
        <v>-1374.2216119096508</v>
      </c>
      <c r="S34" s="96">
        <f t="shared" si="30"/>
        <v>152.77838809034915</v>
      </c>
      <c r="T34" s="74">
        <f t="shared" si="31"/>
        <v>0</v>
      </c>
      <c r="U34" s="74">
        <f t="shared" si="32"/>
        <v>0</v>
      </c>
      <c r="V34" s="74">
        <f t="shared" si="33"/>
        <v>1527</v>
      </c>
      <c r="W34" s="67">
        <v>12</v>
      </c>
      <c r="X34" s="74">
        <f t="shared" si="34"/>
        <v>-38.175</v>
      </c>
      <c r="Y34" s="74">
        <f t="shared" si="35"/>
        <v>-1412.3966119096508</v>
      </c>
      <c r="Z34" s="121">
        <f t="shared" si="36"/>
        <v>114.6033880903492</v>
      </c>
      <c r="AA34" s="148" t="str">
        <f t="shared" si="37"/>
        <v>OK</v>
      </c>
      <c r="AF34" s="5"/>
      <c r="AG34" s="5"/>
      <c r="AH34" s="5"/>
    </row>
    <row r="35" spans="1:34" ht="13.5" customHeight="1">
      <c r="A35" s="110" t="s">
        <v>268</v>
      </c>
      <c r="B35" s="176">
        <v>27395</v>
      </c>
      <c r="C35" s="94"/>
      <c r="D35" s="67">
        <v>40</v>
      </c>
      <c r="E35" s="177">
        <v>1527</v>
      </c>
      <c r="F35" s="76">
        <v>0</v>
      </c>
      <c r="G35" s="74">
        <f aca="true" t="shared" si="38" ref="G35:G44">+E35-F35</f>
        <v>1527</v>
      </c>
      <c r="H35" s="96">
        <f aca="true" t="shared" si="39" ref="H35:H44">+(E35-F35)/(D35*12)</f>
        <v>3.18125</v>
      </c>
      <c r="I35" s="74">
        <f aca="true" t="shared" si="40" ref="I35:I44">IF(B35&lt;$I$5,E35,0)</f>
        <v>1527</v>
      </c>
      <c r="J35" s="71">
        <f aca="true" t="shared" si="41" ref="J35:J44">IF(B35&gt;$I$5,0,IF(($I$5-B35)/30.4375&gt;(D35*12),(D35*12),($I$5-B35)/30.4375))</f>
        <v>419.9753593429158</v>
      </c>
      <c r="K35" s="74">
        <f aca="true" t="shared" si="42" ref="K35:K44">IF(H35*J35&gt;I35,-I35,-H35*J35)</f>
        <v>-1336.046611909651</v>
      </c>
      <c r="L35" s="96">
        <f aca="true" t="shared" si="43" ref="L35:L44">+I35+K35</f>
        <v>190.9533880903491</v>
      </c>
      <c r="M35" s="74">
        <f aca="true" t="shared" si="44" ref="M35:M44">IF(AND($I$5&lt;B35,B35&lt;$M$5+1),E35,0)</f>
        <v>0</v>
      </c>
      <c r="N35" s="74">
        <f aca="true" t="shared" si="45" ref="N35:N44">IF(AND($I$5&lt;C35,C35&lt;$M$5+1),-E35,0)</f>
        <v>0</v>
      </c>
      <c r="O35" s="74">
        <f aca="true" t="shared" si="46" ref="O35:O44">+I35+M35+N35</f>
        <v>1527</v>
      </c>
      <c r="P35" s="67">
        <v>12</v>
      </c>
      <c r="Q35" s="74">
        <f aca="true" t="shared" si="47" ref="Q35:Q44">-H35*P35</f>
        <v>-38.175</v>
      </c>
      <c r="R35" s="74">
        <f aca="true" t="shared" si="48" ref="R35:R44">IF(O35=0,0,K35+Q35)</f>
        <v>-1374.2216119096508</v>
      </c>
      <c r="S35" s="96">
        <f aca="true" t="shared" si="49" ref="S35:S44">+O35+R35</f>
        <v>152.77838809034915</v>
      </c>
      <c r="T35" s="74">
        <f aca="true" t="shared" si="50" ref="T35:T44">IF(AND($M$5&lt;B35,J35&lt;$T$5+1),E35,0)</f>
        <v>0</v>
      </c>
      <c r="U35" s="74">
        <f aca="true" t="shared" si="51" ref="U35:U44">IF(AND($M$5&lt;C35,C35&lt;$T$5+1),-E35,0)</f>
        <v>0</v>
      </c>
      <c r="V35" s="74">
        <f aca="true" t="shared" si="52" ref="V35:V44">+O35+T35+U35</f>
        <v>1527</v>
      </c>
      <c r="W35" s="67">
        <v>12</v>
      </c>
      <c r="X35" s="74">
        <f aca="true" t="shared" si="53" ref="X35:X44">-H35*W35</f>
        <v>-38.175</v>
      </c>
      <c r="Y35" s="74">
        <f aca="true" t="shared" si="54" ref="Y35:Y44">IF(V35=0,0,R35+X35)</f>
        <v>-1412.3966119096508</v>
      </c>
      <c r="Z35" s="121">
        <f aca="true" t="shared" si="55" ref="Z35:Z44">+V35+Y35</f>
        <v>114.6033880903492</v>
      </c>
      <c r="AA35" s="148" t="str">
        <f aca="true" t="shared" si="56" ref="AA35:AA44">IF(J35+P35+W35&lt;((D35*12)+1),"OK","ERROR")</f>
        <v>OK</v>
      </c>
      <c r="AF35" s="5"/>
      <c r="AG35" s="5"/>
      <c r="AH35" s="5"/>
    </row>
    <row r="36" spans="1:34" ht="13.5" customHeight="1">
      <c r="A36" s="110" t="s">
        <v>242</v>
      </c>
      <c r="B36" s="176">
        <v>27395</v>
      </c>
      <c r="C36" s="94"/>
      <c r="D36" s="67">
        <v>40</v>
      </c>
      <c r="E36" s="177">
        <v>5965</v>
      </c>
      <c r="F36" s="76">
        <v>0</v>
      </c>
      <c r="G36" s="74">
        <f t="shared" si="38"/>
        <v>5965</v>
      </c>
      <c r="H36" s="96">
        <f t="shared" si="39"/>
        <v>12.427083333333334</v>
      </c>
      <c r="I36" s="74">
        <f t="shared" si="40"/>
        <v>5965</v>
      </c>
      <c r="J36" s="71">
        <f t="shared" si="41"/>
        <v>419.9753593429158</v>
      </c>
      <c r="K36" s="74">
        <f t="shared" si="42"/>
        <v>-5219.068788501027</v>
      </c>
      <c r="L36" s="96">
        <f t="shared" si="43"/>
        <v>745.9312114989734</v>
      </c>
      <c r="M36" s="74">
        <f t="shared" si="44"/>
        <v>0</v>
      </c>
      <c r="N36" s="74">
        <f t="shared" si="45"/>
        <v>0</v>
      </c>
      <c r="O36" s="74">
        <f t="shared" si="46"/>
        <v>5965</v>
      </c>
      <c r="P36" s="67">
        <v>12</v>
      </c>
      <c r="Q36" s="74">
        <f t="shared" si="47"/>
        <v>-149.125</v>
      </c>
      <c r="R36" s="74">
        <f t="shared" si="48"/>
        <v>-5368.193788501027</v>
      </c>
      <c r="S36" s="96">
        <f t="shared" si="49"/>
        <v>596.8062114989734</v>
      </c>
      <c r="T36" s="74">
        <f t="shared" si="50"/>
        <v>0</v>
      </c>
      <c r="U36" s="74">
        <f t="shared" si="51"/>
        <v>0</v>
      </c>
      <c r="V36" s="74">
        <f t="shared" si="52"/>
        <v>5965</v>
      </c>
      <c r="W36" s="67">
        <v>12</v>
      </c>
      <c r="X36" s="74">
        <f t="shared" si="53"/>
        <v>-149.125</v>
      </c>
      <c r="Y36" s="74">
        <f t="shared" si="54"/>
        <v>-5517.318788501027</v>
      </c>
      <c r="Z36" s="121">
        <f t="shared" si="55"/>
        <v>447.6812114989734</v>
      </c>
      <c r="AA36" s="148" t="str">
        <f t="shared" si="56"/>
        <v>OK</v>
      </c>
      <c r="AF36" s="5"/>
      <c r="AG36" s="5"/>
      <c r="AH36" s="5"/>
    </row>
    <row r="37" spans="1:34" ht="13.5" customHeight="1">
      <c r="A37" s="110" t="s">
        <v>243</v>
      </c>
      <c r="B37" s="176">
        <v>27395</v>
      </c>
      <c r="C37" s="94"/>
      <c r="D37" s="67">
        <v>40</v>
      </c>
      <c r="E37" s="177">
        <v>10140</v>
      </c>
      <c r="F37" s="76">
        <v>0</v>
      </c>
      <c r="G37" s="74">
        <f t="shared" si="38"/>
        <v>10140</v>
      </c>
      <c r="H37" s="96">
        <f t="shared" si="39"/>
        <v>21.125</v>
      </c>
      <c r="I37" s="74">
        <f t="shared" si="40"/>
        <v>10140</v>
      </c>
      <c r="J37" s="71">
        <f t="shared" si="41"/>
        <v>419.9753593429158</v>
      </c>
      <c r="K37" s="74">
        <f t="shared" si="42"/>
        <v>-8871.979466119095</v>
      </c>
      <c r="L37" s="96">
        <f t="shared" si="43"/>
        <v>1268.0205338809046</v>
      </c>
      <c r="M37" s="74">
        <f t="shared" si="44"/>
        <v>0</v>
      </c>
      <c r="N37" s="74">
        <f t="shared" si="45"/>
        <v>0</v>
      </c>
      <c r="O37" s="74">
        <f t="shared" si="46"/>
        <v>10140</v>
      </c>
      <c r="P37" s="67">
        <v>12</v>
      </c>
      <c r="Q37" s="74">
        <f t="shared" si="47"/>
        <v>-253.5</v>
      </c>
      <c r="R37" s="74">
        <f t="shared" si="48"/>
        <v>-9125.479466119095</v>
      </c>
      <c r="S37" s="96">
        <f t="shared" si="49"/>
        <v>1014.5205338809046</v>
      </c>
      <c r="T37" s="74">
        <f t="shared" si="50"/>
        <v>0</v>
      </c>
      <c r="U37" s="74">
        <f t="shared" si="51"/>
        <v>0</v>
      </c>
      <c r="V37" s="74">
        <f t="shared" si="52"/>
        <v>10140</v>
      </c>
      <c r="W37" s="67">
        <v>12</v>
      </c>
      <c r="X37" s="74">
        <f t="shared" si="53"/>
        <v>-253.5</v>
      </c>
      <c r="Y37" s="74">
        <f t="shared" si="54"/>
        <v>-9378.979466119095</v>
      </c>
      <c r="Z37" s="121">
        <f t="shared" si="55"/>
        <v>761.0205338809046</v>
      </c>
      <c r="AA37" s="148" t="str">
        <f t="shared" si="56"/>
        <v>OK</v>
      </c>
      <c r="AF37" s="5"/>
      <c r="AG37" s="5"/>
      <c r="AH37" s="5"/>
    </row>
    <row r="38" spans="1:34" ht="13.5" customHeight="1">
      <c r="A38" s="110" t="s">
        <v>244</v>
      </c>
      <c r="B38" s="176">
        <v>27395</v>
      </c>
      <c r="C38" s="94"/>
      <c r="D38" s="67">
        <v>40</v>
      </c>
      <c r="E38" s="177">
        <v>5965</v>
      </c>
      <c r="F38" s="76">
        <v>0</v>
      </c>
      <c r="G38" s="74">
        <f t="shared" si="38"/>
        <v>5965</v>
      </c>
      <c r="H38" s="96">
        <f t="shared" si="39"/>
        <v>12.427083333333334</v>
      </c>
      <c r="I38" s="74">
        <f t="shared" si="40"/>
        <v>5965</v>
      </c>
      <c r="J38" s="71">
        <f t="shared" si="41"/>
        <v>419.9753593429158</v>
      </c>
      <c r="K38" s="74">
        <f t="shared" si="42"/>
        <v>-5219.068788501027</v>
      </c>
      <c r="L38" s="96">
        <f t="shared" si="43"/>
        <v>745.9312114989734</v>
      </c>
      <c r="M38" s="74">
        <f t="shared" si="44"/>
        <v>0</v>
      </c>
      <c r="N38" s="74">
        <f t="shared" si="45"/>
        <v>0</v>
      </c>
      <c r="O38" s="74">
        <f t="shared" si="46"/>
        <v>5965</v>
      </c>
      <c r="P38" s="67">
        <v>12</v>
      </c>
      <c r="Q38" s="74">
        <f t="shared" si="47"/>
        <v>-149.125</v>
      </c>
      <c r="R38" s="74">
        <f t="shared" si="48"/>
        <v>-5368.193788501027</v>
      </c>
      <c r="S38" s="96">
        <f t="shared" si="49"/>
        <v>596.8062114989734</v>
      </c>
      <c r="T38" s="74">
        <f t="shared" si="50"/>
        <v>0</v>
      </c>
      <c r="U38" s="74">
        <f t="shared" si="51"/>
        <v>0</v>
      </c>
      <c r="V38" s="74">
        <f t="shared" si="52"/>
        <v>5965</v>
      </c>
      <c r="W38" s="67">
        <v>12</v>
      </c>
      <c r="X38" s="74">
        <f t="shared" si="53"/>
        <v>-149.125</v>
      </c>
      <c r="Y38" s="74">
        <f t="shared" si="54"/>
        <v>-5517.318788501027</v>
      </c>
      <c r="Z38" s="121">
        <f t="shared" si="55"/>
        <v>447.6812114989734</v>
      </c>
      <c r="AA38" s="148" t="str">
        <f t="shared" si="56"/>
        <v>OK</v>
      </c>
      <c r="AF38" s="5"/>
      <c r="AG38" s="5"/>
      <c r="AH38" s="5"/>
    </row>
    <row r="39" spans="1:34" ht="13.5" customHeight="1">
      <c r="A39" s="110" t="s">
        <v>245</v>
      </c>
      <c r="B39" s="176">
        <v>27395</v>
      </c>
      <c r="C39" s="94"/>
      <c r="D39" s="67">
        <v>40</v>
      </c>
      <c r="E39" s="177">
        <v>5965</v>
      </c>
      <c r="F39" s="76">
        <v>0</v>
      </c>
      <c r="G39" s="74">
        <f t="shared" si="38"/>
        <v>5965</v>
      </c>
      <c r="H39" s="96">
        <f t="shared" si="39"/>
        <v>12.427083333333334</v>
      </c>
      <c r="I39" s="74">
        <f t="shared" si="40"/>
        <v>5965</v>
      </c>
      <c r="J39" s="71">
        <f t="shared" si="41"/>
        <v>419.9753593429158</v>
      </c>
      <c r="K39" s="74">
        <f t="shared" si="42"/>
        <v>-5219.068788501027</v>
      </c>
      <c r="L39" s="96">
        <f t="shared" si="43"/>
        <v>745.9312114989734</v>
      </c>
      <c r="M39" s="74">
        <f t="shared" si="44"/>
        <v>0</v>
      </c>
      <c r="N39" s="74">
        <f t="shared" si="45"/>
        <v>0</v>
      </c>
      <c r="O39" s="74">
        <f t="shared" si="46"/>
        <v>5965</v>
      </c>
      <c r="P39" s="67">
        <v>12</v>
      </c>
      <c r="Q39" s="74">
        <f t="shared" si="47"/>
        <v>-149.125</v>
      </c>
      <c r="R39" s="74">
        <f t="shared" si="48"/>
        <v>-5368.193788501027</v>
      </c>
      <c r="S39" s="96">
        <f t="shared" si="49"/>
        <v>596.8062114989734</v>
      </c>
      <c r="T39" s="74">
        <f t="shared" si="50"/>
        <v>0</v>
      </c>
      <c r="U39" s="74">
        <f t="shared" si="51"/>
        <v>0</v>
      </c>
      <c r="V39" s="74">
        <f t="shared" si="52"/>
        <v>5965</v>
      </c>
      <c r="W39" s="67">
        <v>12</v>
      </c>
      <c r="X39" s="74">
        <f t="shared" si="53"/>
        <v>-149.125</v>
      </c>
      <c r="Y39" s="74">
        <f t="shared" si="54"/>
        <v>-5517.318788501027</v>
      </c>
      <c r="Z39" s="121">
        <f t="shared" si="55"/>
        <v>447.6812114989734</v>
      </c>
      <c r="AA39" s="148" t="str">
        <f t="shared" si="56"/>
        <v>OK</v>
      </c>
      <c r="AF39" s="5"/>
      <c r="AG39" s="5"/>
      <c r="AH39" s="5"/>
    </row>
    <row r="40" spans="1:34" ht="13.5" customHeight="1">
      <c r="A40" s="110" t="s">
        <v>246</v>
      </c>
      <c r="B40" s="176">
        <v>27395</v>
      </c>
      <c r="C40" s="94"/>
      <c r="D40" s="67">
        <v>40</v>
      </c>
      <c r="E40" s="177">
        <v>5965</v>
      </c>
      <c r="F40" s="76">
        <v>0</v>
      </c>
      <c r="G40" s="74">
        <f t="shared" si="38"/>
        <v>5965</v>
      </c>
      <c r="H40" s="96">
        <f t="shared" si="39"/>
        <v>12.427083333333334</v>
      </c>
      <c r="I40" s="74">
        <f t="shared" si="40"/>
        <v>5965</v>
      </c>
      <c r="J40" s="71">
        <f t="shared" si="41"/>
        <v>419.9753593429158</v>
      </c>
      <c r="K40" s="74">
        <f t="shared" si="42"/>
        <v>-5219.068788501027</v>
      </c>
      <c r="L40" s="96">
        <f t="shared" si="43"/>
        <v>745.9312114989734</v>
      </c>
      <c r="M40" s="74">
        <f t="shared" si="44"/>
        <v>0</v>
      </c>
      <c r="N40" s="74">
        <f t="shared" si="45"/>
        <v>0</v>
      </c>
      <c r="O40" s="74">
        <f t="shared" si="46"/>
        <v>5965</v>
      </c>
      <c r="P40" s="67">
        <v>12</v>
      </c>
      <c r="Q40" s="74">
        <f t="shared" si="47"/>
        <v>-149.125</v>
      </c>
      <c r="R40" s="74">
        <f t="shared" si="48"/>
        <v>-5368.193788501027</v>
      </c>
      <c r="S40" s="96">
        <f t="shared" si="49"/>
        <v>596.8062114989734</v>
      </c>
      <c r="T40" s="74">
        <f t="shared" si="50"/>
        <v>0</v>
      </c>
      <c r="U40" s="74">
        <f t="shared" si="51"/>
        <v>0</v>
      </c>
      <c r="V40" s="74">
        <f t="shared" si="52"/>
        <v>5965</v>
      </c>
      <c r="W40" s="67">
        <v>12</v>
      </c>
      <c r="X40" s="74">
        <f t="shared" si="53"/>
        <v>-149.125</v>
      </c>
      <c r="Y40" s="74">
        <f t="shared" si="54"/>
        <v>-5517.318788501027</v>
      </c>
      <c r="Z40" s="121">
        <f t="shared" si="55"/>
        <v>447.6812114989734</v>
      </c>
      <c r="AA40" s="148" t="str">
        <f t="shared" si="56"/>
        <v>OK</v>
      </c>
      <c r="AF40" s="5"/>
      <c r="AG40" s="5"/>
      <c r="AH40" s="5"/>
    </row>
    <row r="41" spans="1:34" ht="13.5" customHeight="1">
      <c r="A41" s="110" t="s">
        <v>247</v>
      </c>
      <c r="B41" s="176">
        <v>27395</v>
      </c>
      <c r="C41" s="94"/>
      <c r="D41" s="67">
        <v>40</v>
      </c>
      <c r="E41" s="177">
        <v>5965</v>
      </c>
      <c r="F41" s="76">
        <v>0</v>
      </c>
      <c r="G41" s="74">
        <f t="shared" si="38"/>
        <v>5965</v>
      </c>
      <c r="H41" s="96">
        <f t="shared" si="39"/>
        <v>12.427083333333334</v>
      </c>
      <c r="I41" s="74">
        <f t="shared" si="40"/>
        <v>5965</v>
      </c>
      <c r="J41" s="71">
        <f t="shared" si="41"/>
        <v>419.9753593429158</v>
      </c>
      <c r="K41" s="74">
        <f t="shared" si="42"/>
        <v>-5219.068788501027</v>
      </c>
      <c r="L41" s="96">
        <f t="shared" si="43"/>
        <v>745.9312114989734</v>
      </c>
      <c r="M41" s="74">
        <f t="shared" si="44"/>
        <v>0</v>
      </c>
      <c r="N41" s="74">
        <f t="shared" si="45"/>
        <v>0</v>
      </c>
      <c r="O41" s="74">
        <f t="shared" si="46"/>
        <v>5965</v>
      </c>
      <c r="P41" s="67">
        <v>12</v>
      </c>
      <c r="Q41" s="74">
        <f t="shared" si="47"/>
        <v>-149.125</v>
      </c>
      <c r="R41" s="74">
        <f t="shared" si="48"/>
        <v>-5368.193788501027</v>
      </c>
      <c r="S41" s="96">
        <f t="shared" si="49"/>
        <v>596.8062114989734</v>
      </c>
      <c r="T41" s="74">
        <f t="shared" si="50"/>
        <v>0</v>
      </c>
      <c r="U41" s="74">
        <f t="shared" si="51"/>
        <v>0</v>
      </c>
      <c r="V41" s="74">
        <f t="shared" si="52"/>
        <v>5965</v>
      </c>
      <c r="W41" s="67">
        <v>12</v>
      </c>
      <c r="X41" s="74">
        <f t="shared" si="53"/>
        <v>-149.125</v>
      </c>
      <c r="Y41" s="74">
        <f t="shared" si="54"/>
        <v>-5517.318788501027</v>
      </c>
      <c r="Z41" s="121">
        <f t="shared" si="55"/>
        <v>447.6812114989734</v>
      </c>
      <c r="AA41" s="148" t="str">
        <f t="shared" si="56"/>
        <v>OK</v>
      </c>
      <c r="AF41" s="5"/>
      <c r="AG41" s="5"/>
      <c r="AH41" s="5"/>
    </row>
    <row r="42" spans="1:34" ht="13.5" customHeight="1">
      <c r="A42" s="110" t="s">
        <v>248</v>
      </c>
      <c r="B42" s="176">
        <v>27395</v>
      </c>
      <c r="C42" s="94"/>
      <c r="D42" s="67">
        <v>40</v>
      </c>
      <c r="E42" s="177">
        <v>5965</v>
      </c>
      <c r="F42" s="76">
        <v>0</v>
      </c>
      <c r="G42" s="74">
        <f t="shared" si="38"/>
        <v>5965</v>
      </c>
      <c r="H42" s="96">
        <f t="shared" si="39"/>
        <v>12.427083333333334</v>
      </c>
      <c r="I42" s="74">
        <f t="shared" si="40"/>
        <v>5965</v>
      </c>
      <c r="J42" s="71">
        <f t="shared" si="41"/>
        <v>419.9753593429158</v>
      </c>
      <c r="K42" s="74">
        <f t="shared" si="42"/>
        <v>-5219.068788501027</v>
      </c>
      <c r="L42" s="96">
        <f t="shared" si="43"/>
        <v>745.9312114989734</v>
      </c>
      <c r="M42" s="74">
        <f t="shared" si="44"/>
        <v>0</v>
      </c>
      <c r="N42" s="74">
        <f t="shared" si="45"/>
        <v>0</v>
      </c>
      <c r="O42" s="74">
        <f t="shared" si="46"/>
        <v>5965</v>
      </c>
      <c r="P42" s="67">
        <v>12</v>
      </c>
      <c r="Q42" s="74">
        <f t="shared" si="47"/>
        <v>-149.125</v>
      </c>
      <c r="R42" s="74">
        <f t="shared" si="48"/>
        <v>-5368.193788501027</v>
      </c>
      <c r="S42" s="96">
        <f t="shared" si="49"/>
        <v>596.8062114989734</v>
      </c>
      <c r="T42" s="74">
        <f t="shared" si="50"/>
        <v>0</v>
      </c>
      <c r="U42" s="74">
        <f t="shared" si="51"/>
        <v>0</v>
      </c>
      <c r="V42" s="74">
        <f t="shared" si="52"/>
        <v>5965</v>
      </c>
      <c r="W42" s="67">
        <v>12</v>
      </c>
      <c r="X42" s="74">
        <f t="shared" si="53"/>
        <v>-149.125</v>
      </c>
      <c r="Y42" s="74">
        <f t="shared" si="54"/>
        <v>-5517.318788501027</v>
      </c>
      <c r="Z42" s="121">
        <f t="shared" si="55"/>
        <v>447.6812114989734</v>
      </c>
      <c r="AA42" s="148" t="str">
        <f t="shared" si="56"/>
        <v>OK</v>
      </c>
      <c r="AF42" s="5"/>
      <c r="AG42" s="5"/>
      <c r="AH42" s="5"/>
    </row>
    <row r="43" spans="1:34" ht="13.5" customHeight="1">
      <c r="A43" s="110" t="s">
        <v>249</v>
      </c>
      <c r="B43" s="176">
        <v>29221</v>
      </c>
      <c r="C43" s="94"/>
      <c r="D43" s="67">
        <v>40</v>
      </c>
      <c r="E43" s="177">
        <v>10596</v>
      </c>
      <c r="F43" s="76">
        <v>0</v>
      </c>
      <c r="G43" s="74">
        <f t="shared" si="38"/>
        <v>10596</v>
      </c>
      <c r="H43" s="96">
        <f t="shared" si="39"/>
        <v>22.075</v>
      </c>
      <c r="I43" s="74">
        <f t="shared" si="40"/>
        <v>10596</v>
      </c>
      <c r="J43" s="71">
        <f t="shared" si="41"/>
        <v>359.98357289527723</v>
      </c>
      <c r="K43" s="74">
        <f t="shared" si="42"/>
        <v>-7946.637371663244</v>
      </c>
      <c r="L43" s="96">
        <f t="shared" si="43"/>
        <v>2649.3626283367557</v>
      </c>
      <c r="M43" s="74">
        <f t="shared" si="44"/>
        <v>0</v>
      </c>
      <c r="N43" s="74">
        <f t="shared" si="45"/>
        <v>0</v>
      </c>
      <c r="O43" s="74">
        <f t="shared" si="46"/>
        <v>10596</v>
      </c>
      <c r="P43" s="67">
        <v>12</v>
      </c>
      <c r="Q43" s="74">
        <f t="shared" si="47"/>
        <v>-264.9</v>
      </c>
      <c r="R43" s="74">
        <f t="shared" si="48"/>
        <v>-8211.537371663244</v>
      </c>
      <c r="S43" s="96">
        <f t="shared" si="49"/>
        <v>2384.462628336756</v>
      </c>
      <c r="T43" s="74">
        <f t="shared" si="50"/>
        <v>0</v>
      </c>
      <c r="U43" s="74">
        <f t="shared" si="51"/>
        <v>0</v>
      </c>
      <c r="V43" s="74">
        <f t="shared" si="52"/>
        <v>10596</v>
      </c>
      <c r="W43" s="67">
        <v>12</v>
      </c>
      <c r="X43" s="74">
        <f t="shared" si="53"/>
        <v>-264.9</v>
      </c>
      <c r="Y43" s="74">
        <f t="shared" si="54"/>
        <v>-8476.437371663244</v>
      </c>
      <c r="Z43" s="121">
        <f t="shared" si="55"/>
        <v>2119.5626283367565</v>
      </c>
      <c r="AA43" s="148" t="str">
        <f t="shared" si="56"/>
        <v>OK</v>
      </c>
      <c r="AF43" s="5"/>
      <c r="AG43" s="5"/>
      <c r="AH43" s="5"/>
    </row>
    <row r="44" spans="1:34" ht="13.5" customHeight="1">
      <c r="A44" s="110" t="s">
        <v>250</v>
      </c>
      <c r="B44" s="176">
        <v>29221</v>
      </c>
      <c r="C44" s="94"/>
      <c r="D44" s="67">
        <v>40</v>
      </c>
      <c r="E44" s="177">
        <v>5298</v>
      </c>
      <c r="F44" s="76">
        <v>0</v>
      </c>
      <c r="G44" s="74">
        <f t="shared" si="38"/>
        <v>5298</v>
      </c>
      <c r="H44" s="96">
        <f t="shared" si="39"/>
        <v>11.0375</v>
      </c>
      <c r="I44" s="74">
        <f t="shared" si="40"/>
        <v>5298</v>
      </c>
      <c r="J44" s="71">
        <f t="shared" si="41"/>
        <v>359.98357289527723</v>
      </c>
      <c r="K44" s="74">
        <f t="shared" si="42"/>
        <v>-3973.318685831622</v>
      </c>
      <c r="L44" s="96">
        <f t="shared" si="43"/>
        <v>1324.6813141683779</v>
      </c>
      <c r="M44" s="74">
        <f t="shared" si="44"/>
        <v>0</v>
      </c>
      <c r="N44" s="74">
        <f t="shared" si="45"/>
        <v>0</v>
      </c>
      <c r="O44" s="74">
        <f t="shared" si="46"/>
        <v>5298</v>
      </c>
      <c r="P44" s="67">
        <v>12</v>
      </c>
      <c r="Q44" s="74">
        <f t="shared" si="47"/>
        <v>-132.45</v>
      </c>
      <c r="R44" s="74">
        <f t="shared" si="48"/>
        <v>-4105.768685831622</v>
      </c>
      <c r="S44" s="96">
        <f t="shared" si="49"/>
        <v>1192.231314168378</v>
      </c>
      <c r="T44" s="74">
        <f t="shared" si="50"/>
        <v>0</v>
      </c>
      <c r="U44" s="74">
        <f t="shared" si="51"/>
        <v>0</v>
      </c>
      <c r="V44" s="74">
        <f t="shared" si="52"/>
        <v>5298</v>
      </c>
      <c r="W44" s="67">
        <v>12</v>
      </c>
      <c r="X44" s="74">
        <f t="shared" si="53"/>
        <v>-132.45</v>
      </c>
      <c r="Y44" s="74">
        <f t="shared" si="54"/>
        <v>-4238.218685831622</v>
      </c>
      <c r="Z44" s="121">
        <f t="shared" si="55"/>
        <v>1059.7813141683782</v>
      </c>
      <c r="AA44" s="148" t="str">
        <f t="shared" si="56"/>
        <v>OK</v>
      </c>
      <c r="AF44" s="5"/>
      <c r="AG44" s="5"/>
      <c r="AH44" s="5"/>
    </row>
    <row r="45" spans="1:34" ht="13.5" customHeight="1">
      <c r="A45" s="110" t="s">
        <v>251</v>
      </c>
      <c r="B45" s="176">
        <v>29221</v>
      </c>
      <c r="C45" s="94"/>
      <c r="D45" s="67">
        <v>40</v>
      </c>
      <c r="E45" s="177">
        <v>5298</v>
      </c>
      <c r="F45" s="76">
        <v>0</v>
      </c>
      <c r="G45" s="74">
        <f t="shared" si="0"/>
        <v>5298</v>
      </c>
      <c r="H45" s="96">
        <f t="shared" si="1"/>
        <v>11.0375</v>
      </c>
      <c r="I45" s="74">
        <f t="shared" si="2"/>
        <v>5298</v>
      </c>
      <c r="J45" s="71">
        <f t="shared" si="3"/>
        <v>359.98357289527723</v>
      </c>
      <c r="K45" s="74">
        <f t="shared" si="4"/>
        <v>-3973.318685831622</v>
      </c>
      <c r="L45" s="96">
        <f t="shared" si="5"/>
        <v>1324.6813141683779</v>
      </c>
      <c r="M45" s="74">
        <f t="shared" si="6"/>
        <v>0</v>
      </c>
      <c r="N45" s="74">
        <f t="shared" si="7"/>
        <v>0</v>
      </c>
      <c r="O45" s="74">
        <f t="shared" si="8"/>
        <v>5298</v>
      </c>
      <c r="P45" s="67">
        <v>12</v>
      </c>
      <c r="Q45" s="74">
        <f t="shared" si="9"/>
        <v>-132.45</v>
      </c>
      <c r="R45" s="74">
        <f t="shared" si="10"/>
        <v>-4105.768685831622</v>
      </c>
      <c r="S45" s="96">
        <f t="shared" si="11"/>
        <v>1192.231314168378</v>
      </c>
      <c r="T45" s="74">
        <f t="shared" si="12"/>
        <v>0</v>
      </c>
      <c r="U45" s="74">
        <f t="shared" si="13"/>
        <v>0</v>
      </c>
      <c r="V45" s="74">
        <f t="shared" si="14"/>
        <v>5298</v>
      </c>
      <c r="W45" s="67">
        <v>12</v>
      </c>
      <c r="X45" s="74">
        <f t="shared" si="15"/>
        <v>-132.45</v>
      </c>
      <c r="Y45" s="74">
        <f t="shared" si="16"/>
        <v>-4238.218685831622</v>
      </c>
      <c r="Z45" s="121">
        <f t="shared" si="17"/>
        <v>1059.7813141683782</v>
      </c>
      <c r="AA45" s="148" t="str">
        <f t="shared" si="18"/>
        <v>OK</v>
      </c>
      <c r="AF45" s="5"/>
      <c r="AG45" s="5"/>
      <c r="AH45" s="5"/>
    </row>
    <row r="46" spans="1:34" ht="13.5" customHeight="1">
      <c r="A46" s="110" t="s">
        <v>252</v>
      </c>
      <c r="B46" s="176">
        <v>29221</v>
      </c>
      <c r="C46" s="94"/>
      <c r="D46" s="67">
        <v>40</v>
      </c>
      <c r="E46" s="177">
        <v>10596</v>
      </c>
      <c r="F46" s="76">
        <v>0</v>
      </c>
      <c r="G46" s="74">
        <f t="shared" si="0"/>
        <v>10596</v>
      </c>
      <c r="H46" s="96">
        <f t="shared" si="1"/>
        <v>22.075</v>
      </c>
      <c r="I46" s="74">
        <f t="shared" si="2"/>
        <v>10596</v>
      </c>
      <c r="J46" s="71">
        <f t="shared" si="3"/>
        <v>359.98357289527723</v>
      </c>
      <c r="K46" s="74">
        <f t="shared" si="4"/>
        <v>-7946.637371663244</v>
      </c>
      <c r="L46" s="96">
        <f t="shared" si="5"/>
        <v>2649.3626283367557</v>
      </c>
      <c r="M46" s="74">
        <f t="shared" si="6"/>
        <v>0</v>
      </c>
      <c r="N46" s="74">
        <f t="shared" si="7"/>
        <v>0</v>
      </c>
      <c r="O46" s="74">
        <f t="shared" si="8"/>
        <v>10596</v>
      </c>
      <c r="P46" s="67">
        <v>12</v>
      </c>
      <c r="Q46" s="74">
        <f t="shared" si="9"/>
        <v>-264.9</v>
      </c>
      <c r="R46" s="74">
        <f t="shared" si="10"/>
        <v>-8211.537371663244</v>
      </c>
      <c r="S46" s="96">
        <f t="shared" si="11"/>
        <v>2384.462628336756</v>
      </c>
      <c r="T46" s="74">
        <f t="shared" si="12"/>
        <v>0</v>
      </c>
      <c r="U46" s="74">
        <f t="shared" si="13"/>
        <v>0</v>
      </c>
      <c r="V46" s="74">
        <f t="shared" si="14"/>
        <v>10596</v>
      </c>
      <c r="W46" s="67">
        <v>12</v>
      </c>
      <c r="X46" s="74">
        <f t="shared" si="15"/>
        <v>-264.9</v>
      </c>
      <c r="Y46" s="74">
        <f t="shared" si="16"/>
        <v>-8476.437371663244</v>
      </c>
      <c r="Z46" s="121">
        <f t="shared" si="17"/>
        <v>2119.5626283367565</v>
      </c>
      <c r="AA46" s="148" t="str">
        <f t="shared" si="18"/>
        <v>OK</v>
      </c>
      <c r="AF46" s="5"/>
      <c r="AG46" s="5"/>
      <c r="AH46" s="5"/>
    </row>
    <row r="47" spans="1:34" ht="13.5" customHeight="1">
      <c r="A47" s="110" t="s">
        <v>253</v>
      </c>
      <c r="B47" s="176">
        <v>29221</v>
      </c>
      <c r="C47" s="94"/>
      <c r="D47" s="67">
        <v>40</v>
      </c>
      <c r="E47" s="177">
        <v>10596</v>
      </c>
      <c r="F47" s="76">
        <v>0</v>
      </c>
      <c r="G47" s="74">
        <f t="shared" si="0"/>
        <v>10596</v>
      </c>
      <c r="H47" s="96">
        <f t="shared" si="1"/>
        <v>22.075</v>
      </c>
      <c r="I47" s="74">
        <f t="shared" si="2"/>
        <v>10596</v>
      </c>
      <c r="J47" s="71">
        <f t="shared" si="3"/>
        <v>359.98357289527723</v>
      </c>
      <c r="K47" s="74">
        <f t="shared" si="4"/>
        <v>-7946.637371663244</v>
      </c>
      <c r="L47" s="96">
        <f t="shared" si="5"/>
        <v>2649.3626283367557</v>
      </c>
      <c r="M47" s="74">
        <f t="shared" si="6"/>
        <v>0</v>
      </c>
      <c r="N47" s="74">
        <f t="shared" si="7"/>
        <v>0</v>
      </c>
      <c r="O47" s="74">
        <f t="shared" si="8"/>
        <v>10596</v>
      </c>
      <c r="P47" s="67">
        <v>12</v>
      </c>
      <c r="Q47" s="74">
        <f t="shared" si="9"/>
        <v>-264.9</v>
      </c>
      <c r="R47" s="74">
        <f t="shared" si="10"/>
        <v>-8211.537371663244</v>
      </c>
      <c r="S47" s="96">
        <f t="shared" si="11"/>
        <v>2384.462628336756</v>
      </c>
      <c r="T47" s="74">
        <f t="shared" si="12"/>
        <v>0</v>
      </c>
      <c r="U47" s="74">
        <f t="shared" si="13"/>
        <v>0</v>
      </c>
      <c r="V47" s="74">
        <f t="shared" si="14"/>
        <v>10596</v>
      </c>
      <c r="W47" s="67">
        <v>12</v>
      </c>
      <c r="X47" s="74">
        <f t="shared" si="15"/>
        <v>-264.9</v>
      </c>
      <c r="Y47" s="74">
        <f t="shared" si="16"/>
        <v>-8476.437371663244</v>
      </c>
      <c r="Z47" s="121">
        <f t="shared" si="17"/>
        <v>2119.5626283367565</v>
      </c>
      <c r="AA47" s="148" t="str">
        <f t="shared" si="18"/>
        <v>OK</v>
      </c>
      <c r="AF47" s="5"/>
      <c r="AG47" s="5"/>
      <c r="AH47" s="5"/>
    </row>
    <row r="48" spans="1:34" ht="13.5" customHeight="1">
      <c r="A48" s="110" t="s">
        <v>254</v>
      </c>
      <c r="B48" s="176">
        <v>29221</v>
      </c>
      <c r="C48" s="94"/>
      <c r="D48" s="67">
        <v>40</v>
      </c>
      <c r="E48" s="177">
        <v>10596</v>
      </c>
      <c r="F48" s="76">
        <v>0</v>
      </c>
      <c r="G48" s="74">
        <f t="shared" si="0"/>
        <v>10596</v>
      </c>
      <c r="H48" s="96">
        <f t="shared" si="1"/>
        <v>22.075</v>
      </c>
      <c r="I48" s="74">
        <f t="shared" si="2"/>
        <v>10596</v>
      </c>
      <c r="J48" s="71">
        <f t="shared" si="3"/>
        <v>359.98357289527723</v>
      </c>
      <c r="K48" s="74">
        <f t="shared" si="4"/>
        <v>-7946.637371663244</v>
      </c>
      <c r="L48" s="96">
        <f t="shared" si="5"/>
        <v>2649.3626283367557</v>
      </c>
      <c r="M48" s="74">
        <f t="shared" si="6"/>
        <v>0</v>
      </c>
      <c r="N48" s="74">
        <f t="shared" si="7"/>
        <v>0</v>
      </c>
      <c r="O48" s="74">
        <f t="shared" si="8"/>
        <v>10596</v>
      </c>
      <c r="P48" s="67">
        <v>12</v>
      </c>
      <c r="Q48" s="74">
        <f t="shared" si="9"/>
        <v>-264.9</v>
      </c>
      <c r="R48" s="74">
        <f t="shared" si="10"/>
        <v>-8211.537371663244</v>
      </c>
      <c r="S48" s="96">
        <f t="shared" si="11"/>
        <v>2384.462628336756</v>
      </c>
      <c r="T48" s="74">
        <f t="shared" si="12"/>
        <v>0</v>
      </c>
      <c r="U48" s="74">
        <f t="shared" si="13"/>
        <v>0</v>
      </c>
      <c r="V48" s="74">
        <f t="shared" si="14"/>
        <v>10596</v>
      </c>
      <c r="W48" s="67">
        <v>12</v>
      </c>
      <c r="X48" s="74">
        <f t="shared" si="15"/>
        <v>-264.9</v>
      </c>
      <c r="Y48" s="74">
        <f t="shared" si="16"/>
        <v>-8476.437371663244</v>
      </c>
      <c r="Z48" s="121">
        <f t="shared" si="17"/>
        <v>2119.5626283367565</v>
      </c>
      <c r="AA48" s="148" t="str">
        <f t="shared" si="18"/>
        <v>OK</v>
      </c>
      <c r="AF48" s="5"/>
      <c r="AG48" s="5"/>
      <c r="AH48" s="5"/>
    </row>
    <row r="49" spans="1:34" ht="13.5" customHeight="1">
      <c r="A49" s="110" t="s">
        <v>255</v>
      </c>
      <c r="B49" s="176">
        <v>29221</v>
      </c>
      <c r="C49" s="94"/>
      <c r="D49" s="67">
        <v>40</v>
      </c>
      <c r="E49" s="177">
        <v>10596</v>
      </c>
      <c r="F49" s="76">
        <v>0</v>
      </c>
      <c r="G49" s="74">
        <f t="shared" si="0"/>
        <v>10596</v>
      </c>
      <c r="H49" s="96">
        <f t="shared" si="1"/>
        <v>22.075</v>
      </c>
      <c r="I49" s="74">
        <f t="shared" si="2"/>
        <v>10596</v>
      </c>
      <c r="J49" s="71">
        <f t="shared" si="3"/>
        <v>359.98357289527723</v>
      </c>
      <c r="K49" s="74">
        <f t="shared" si="4"/>
        <v>-7946.637371663244</v>
      </c>
      <c r="L49" s="96">
        <f t="shared" si="5"/>
        <v>2649.3626283367557</v>
      </c>
      <c r="M49" s="74">
        <f t="shared" si="6"/>
        <v>0</v>
      </c>
      <c r="N49" s="74">
        <f t="shared" si="7"/>
        <v>0</v>
      </c>
      <c r="O49" s="74">
        <f t="shared" si="8"/>
        <v>10596</v>
      </c>
      <c r="P49" s="67">
        <v>12</v>
      </c>
      <c r="Q49" s="74">
        <f t="shared" si="9"/>
        <v>-264.9</v>
      </c>
      <c r="R49" s="74">
        <f t="shared" si="10"/>
        <v>-8211.537371663244</v>
      </c>
      <c r="S49" s="96">
        <f t="shared" si="11"/>
        <v>2384.462628336756</v>
      </c>
      <c r="T49" s="74">
        <f t="shared" si="12"/>
        <v>0</v>
      </c>
      <c r="U49" s="74">
        <f t="shared" si="13"/>
        <v>0</v>
      </c>
      <c r="V49" s="74">
        <f t="shared" si="14"/>
        <v>10596</v>
      </c>
      <c r="W49" s="67">
        <v>12</v>
      </c>
      <c r="X49" s="74">
        <f t="shared" si="15"/>
        <v>-264.9</v>
      </c>
      <c r="Y49" s="74">
        <f t="shared" si="16"/>
        <v>-8476.437371663244</v>
      </c>
      <c r="Z49" s="121">
        <f t="shared" si="17"/>
        <v>2119.5626283367565</v>
      </c>
      <c r="AA49" s="148" t="str">
        <f t="shared" si="18"/>
        <v>OK</v>
      </c>
      <c r="AF49" s="5"/>
      <c r="AG49" s="5"/>
      <c r="AH49" s="5"/>
    </row>
    <row r="50" spans="1:34" ht="13.5" customHeight="1">
      <c r="A50" s="110" t="s">
        <v>256</v>
      </c>
      <c r="B50" s="176">
        <v>29221</v>
      </c>
      <c r="C50" s="94"/>
      <c r="D50" s="67">
        <v>40</v>
      </c>
      <c r="E50" s="177">
        <v>10596</v>
      </c>
      <c r="F50" s="76">
        <v>0</v>
      </c>
      <c r="G50" s="74">
        <f t="shared" si="0"/>
        <v>10596</v>
      </c>
      <c r="H50" s="96">
        <f t="shared" si="1"/>
        <v>22.075</v>
      </c>
      <c r="I50" s="74">
        <f t="shared" si="2"/>
        <v>10596</v>
      </c>
      <c r="J50" s="71">
        <f t="shared" si="3"/>
        <v>359.98357289527723</v>
      </c>
      <c r="K50" s="74">
        <f t="shared" si="4"/>
        <v>-7946.637371663244</v>
      </c>
      <c r="L50" s="96">
        <f t="shared" si="5"/>
        <v>2649.3626283367557</v>
      </c>
      <c r="M50" s="74">
        <f t="shared" si="6"/>
        <v>0</v>
      </c>
      <c r="N50" s="74">
        <f t="shared" si="7"/>
        <v>0</v>
      </c>
      <c r="O50" s="74">
        <f t="shared" si="8"/>
        <v>10596</v>
      </c>
      <c r="P50" s="67">
        <v>12</v>
      </c>
      <c r="Q50" s="74">
        <f t="shared" si="9"/>
        <v>-264.9</v>
      </c>
      <c r="R50" s="74">
        <f t="shared" si="10"/>
        <v>-8211.537371663244</v>
      </c>
      <c r="S50" s="96">
        <f t="shared" si="11"/>
        <v>2384.462628336756</v>
      </c>
      <c r="T50" s="74">
        <f t="shared" si="12"/>
        <v>0</v>
      </c>
      <c r="U50" s="74">
        <f t="shared" si="13"/>
        <v>0</v>
      </c>
      <c r="V50" s="74">
        <f t="shared" si="14"/>
        <v>10596</v>
      </c>
      <c r="W50" s="67">
        <v>12</v>
      </c>
      <c r="X50" s="74">
        <f t="shared" si="15"/>
        <v>-264.9</v>
      </c>
      <c r="Y50" s="74">
        <f t="shared" si="16"/>
        <v>-8476.437371663244</v>
      </c>
      <c r="Z50" s="121">
        <f t="shared" si="17"/>
        <v>2119.5626283367565</v>
      </c>
      <c r="AA50" s="148" t="str">
        <f t="shared" si="18"/>
        <v>OK</v>
      </c>
      <c r="AF50" s="5"/>
      <c r="AG50" s="5"/>
      <c r="AH50" s="5"/>
    </row>
    <row r="51" spans="1:27" ht="13.5" customHeight="1">
      <c r="A51" s="110" t="s">
        <v>257</v>
      </c>
      <c r="B51" s="176">
        <v>29221</v>
      </c>
      <c r="C51" s="94"/>
      <c r="D51" s="67">
        <v>40</v>
      </c>
      <c r="E51" s="177">
        <v>10596</v>
      </c>
      <c r="F51" s="76">
        <v>0</v>
      </c>
      <c r="G51" s="74">
        <f t="shared" si="0"/>
        <v>10596</v>
      </c>
      <c r="H51" s="96">
        <f t="shared" si="1"/>
        <v>22.075</v>
      </c>
      <c r="I51" s="74">
        <f t="shared" si="2"/>
        <v>10596</v>
      </c>
      <c r="J51" s="71">
        <f t="shared" si="3"/>
        <v>359.98357289527723</v>
      </c>
      <c r="K51" s="74">
        <f t="shared" si="4"/>
        <v>-7946.637371663244</v>
      </c>
      <c r="L51" s="96">
        <f t="shared" si="5"/>
        <v>2649.3626283367557</v>
      </c>
      <c r="M51" s="74">
        <f t="shared" si="6"/>
        <v>0</v>
      </c>
      <c r="N51" s="74">
        <f t="shared" si="7"/>
        <v>0</v>
      </c>
      <c r="O51" s="74">
        <f t="shared" si="8"/>
        <v>10596</v>
      </c>
      <c r="P51" s="67">
        <v>12</v>
      </c>
      <c r="Q51" s="74">
        <f t="shared" si="9"/>
        <v>-264.9</v>
      </c>
      <c r="R51" s="74">
        <f t="shared" si="10"/>
        <v>-8211.537371663244</v>
      </c>
      <c r="S51" s="96">
        <f t="shared" si="11"/>
        <v>2384.462628336756</v>
      </c>
      <c r="T51" s="74">
        <f t="shared" si="12"/>
        <v>0</v>
      </c>
      <c r="U51" s="74">
        <f t="shared" si="13"/>
        <v>0</v>
      </c>
      <c r="V51" s="74">
        <f t="shared" si="14"/>
        <v>10596</v>
      </c>
      <c r="W51" s="67">
        <v>12</v>
      </c>
      <c r="X51" s="74">
        <f t="shared" si="15"/>
        <v>-264.9</v>
      </c>
      <c r="Y51" s="74">
        <f t="shared" si="16"/>
        <v>-8476.437371663244</v>
      </c>
      <c r="Z51" s="121">
        <f t="shared" si="17"/>
        <v>2119.5626283367565</v>
      </c>
      <c r="AA51" s="148" t="str">
        <f t="shared" si="18"/>
        <v>OK</v>
      </c>
    </row>
    <row r="52" spans="1:27" ht="13.5" customHeight="1">
      <c r="A52" s="110" t="s">
        <v>258</v>
      </c>
      <c r="B52" s="176">
        <v>35796</v>
      </c>
      <c r="C52" s="94"/>
      <c r="D52" s="67">
        <v>40</v>
      </c>
      <c r="E52" s="177">
        <v>8722</v>
      </c>
      <c r="F52" s="76">
        <v>0</v>
      </c>
      <c r="G52" s="74">
        <f t="shared" si="0"/>
        <v>8722</v>
      </c>
      <c r="H52" s="96">
        <f t="shared" si="1"/>
        <v>18.170833333333334</v>
      </c>
      <c r="I52" s="74">
        <f t="shared" si="2"/>
        <v>8722</v>
      </c>
      <c r="J52" s="71">
        <f t="shared" si="3"/>
        <v>143.9671457905544</v>
      </c>
      <c r="K52" s="74">
        <f t="shared" si="4"/>
        <v>-2616.0030116358657</v>
      </c>
      <c r="L52" s="96">
        <f t="shared" si="5"/>
        <v>6105.996988364134</v>
      </c>
      <c r="M52" s="74">
        <f t="shared" si="6"/>
        <v>0</v>
      </c>
      <c r="N52" s="74">
        <f t="shared" si="7"/>
        <v>0</v>
      </c>
      <c r="O52" s="74">
        <f t="shared" si="8"/>
        <v>8722</v>
      </c>
      <c r="P52" s="67">
        <v>12</v>
      </c>
      <c r="Q52" s="74">
        <f t="shared" si="9"/>
        <v>-218.05</v>
      </c>
      <c r="R52" s="74">
        <f t="shared" si="10"/>
        <v>-2834.053011635866</v>
      </c>
      <c r="S52" s="96">
        <f t="shared" si="11"/>
        <v>5887.946988364134</v>
      </c>
      <c r="T52" s="74">
        <f t="shared" si="12"/>
        <v>0</v>
      </c>
      <c r="U52" s="74">
        <f t="shared" si="13"/>
        <v>0</v>
      </c>
      <c r="V52" s="74">
        <f t="shared" si="14"/>
        <v>8722</v>
      </c>
      <c r="W52" s="67">
        <v>12</v>
      </c>
      <c r="X52" s="74">
        <f t="shared" si="15"/>
        <v>-218.05</v>
      </c>
      <c r="Y52" s="74">
        <f t="shared" si="16"/>
        <v>-3052.103011635866</v>
      </c>
      <c r="Z52" s="121">
        <f t="shared" si="17"/>
        <v>5669.896988364134</v>
      </c>
      <c r="AA52" s="148" t="str">
        <f t="shared" si="18"/>
        <v>OK</v>
      </c>
    </row>
    <row r="53" spans="1:27" ht="13.5" customHeight="1">
      <c r="A53" s="110"/>
      <c r="B53" s="93" t="s">
        <v>56</v>
      </c>
      <c r="C53" s="68"/>
      <c r="D53" s="67">
        <v>40</v>
      </c>
      <c r="E53" s="76"/>
      <c r="F53" s="76">
        <v>0</v>
      </c>
      <c r="G53" s="74">
        <f t="shared" si="0"/>
        <v>0</v>
      </c>
      <c r="H53" s="96">
        <f t="shared" si="1"/>
        <v>0</v>
      </c>
      <c r="I53" s="74">
        <f t="shared" si="2"/>
        <v>0</v>
      </c>
      <c r="J53" s="71">
        <f t="shared" si="3"/>
        <v>0</v>
      </c>
      <c r="K53" s="74">
        <f t="shared" si="4"/>
        <v>0</v>
      </c>
      <c r="L53" s="96">
        <f t="shared" si="5"/>
        <v>0</v>
      </c>
      <c r="M53" s="74">
        <f t="shared" si="6"/>
        <v>0</v>
      </c>
      <c r="N53" s="74">
        <f t="shared" si="7"/>
        <v>0</v>
      </c>
      <c r="O53" s="74">
        <f t="shared" si="8"/>
        <v>0</v>
      </c>
      <c r="P53" s="67"/>
      <c r="Q53" s="74">
        <f t="shared" si="9"/>
        <v>0</v>
      </c>
      <c r="R53" s="74">
        <f t="shared" si="10"/>
        <v>0</v>
      </c>
      <c r="S53" s="96">
        <f t="shared" si="11"/>
        <v>0</v>
      </c>
      <c r="T53" s="74">
        <f t="shared" si="12"/>
        <v>0</v>
      </c>
      <c r="U53" s="74">
        <f t="shared" si="13"/>
        <v>0</v>
      </c>
      <c r="V53" s="74">
        <f t="shared" si="14"/>
        <v>0</v>
      </c>
      <c r="W53" s="67"/>
      <c r="X53" s="74">
        <f t="shared" si="15"/>
        <v>0</v>
      </c>
      <c r="Y53" s="74">
        <f t="shared" si="16"/>
        <v>0</v>
      </c>
      <c r="Z53" s="121">
        <f t="shared" si="17"/>
        <v>0</v>
      </c>
      <c r="AA53" s="148" t="str">
        <f t="shared" si="18"/>
        <v>OK</v>
      </c>
    </row>
    <row r="54" spans="1:27" ht="13.5" customHeight="1">
      <c r="A54" s="110"/>
      <c r="B54" s="93" t="s">
        <v>56</v>
      </c>
      <c r="C54" s="68"/>
      <c r="D54" s="67">
        <v>40</v>
      </c>
      <c r="E54" s="76"/>
      <c r="F54" s="76">
        <v>0</v>
      </c>
      <c r="G54" s="74">
        <f t="shared" si="0"/>
        <v>0</v>
      </c>
      <c r="H54" s="96">
        <f t="shared" si="1"/>
        <v>0</v>
      </c>
      <c r="I54" s="74">
        <f t="shared" si="2"/>
        <v>0</v>
      </c>
      <c r="J54" s="71">
        <f t="shared" si="3"/>
        <v>0</v>
      </c>
      <c r="K54" s="74">
        <f t="shared" si="4"/>
        <v>0</v>
      </c>
      <c r="L54" s="96">
        <f t="shared" si="5"/>
        <v>0</v>
      </c>
      <c r="M54" s="74">
        <f t="shared" si="6"/>
        <v>0</v>
      </c>
      <c r="N54" s="74">
        <f t="shared" si="7"/>
        <v>0</v>
      </c>
      <c r="O54" s="74">
        <f t="shared" si="8"/>
        <v>0</v>
      </c>
      <c r="P54" s="67"/>
      <c r="Q54" s="74">
        <f t="shared" si="9"/>
        <v>0</v>
      </c>
      <c r="R54" s="74">
        <f t="shared" si="10"/>
        <v>0</v>
      </c>
      <c r="S54" s="96">
        <f t="shared" si="11"/>
        <v>0</v>
      </c>
      <c r="T54" s="74">
        <f t="shared" si="12"/>
        <v>0</v>
      </c>
      <c r="U54" s="74">
        <f t="shared" si="13"/>
        <v>0</v>
      </c>
      <c r="V54" s="74">
        <f t="shared" si="14"/>
        <v>0</v>
      </c>
      <c r="W54" s="67"/>
      <c r="X54" s="74">
        <f t="shared" si="15"/>
        <v>0</v>
      </c>
      <c r="Y54" s="74">
        <f t="shared" si="16"/>
        <v>0</v>
      </c>
      <c r="Z54" s="121">
        <f t="shared" si="17"/>
        <v>0</v>
      </c>
      <c r="AA54" s="148" t="str">
        <f t="shared" si="18"/>
        <v>OK</v>
      </c>
    </row>
    <row r="55" spans="1:27" ht="13.5" customHeight="1">
      <c r="A55" s="112"/>
      <c r="B55" s="93" t="s">
        <v>56</v>
      </c>
      <c r="C55" s="95"/>
      <c r="D55" s="67">
        <v>40</v>
      </c>
      <c r="E55" s="76"/>
      <c r="F55" s="76">
        <v>0</v>
      </c>
      <c r="G55" s="74">
        <f t="shared" si="0"/>
        <v>0</v>
      </c>
      <c r="H55" s="96">
        <f t="shared" si="1"/>
        <v>0</v>
      </c>
      <c r="I55" s="74">
        <f t="shared" si="2"/>
        <v>0</v>
      </c>
      <c r="J55" s="71">
        <f t="shared" si="3"/>
        <v>0</v>
      </c>
      <c r="K55" s="74">
        <f t="shared" si="4"/>
        <v>0</v>
      </c>
      <c r="L55" s="96">
        <f t="shared" si="5"/>
        <v>0</v>
      </c>
      <c r="M55" s="74">
        <f t="shared" si="6"/>
        <v>0</v>
      </c>
      <c r="N55" s="74">
        <f t="shared" si="7"/>
        <v>0</v>
      </c>
      <c r="O55" s="74">
        <f t="shared" si="8"/>
        <v>0</v>
      </c>
      <c r="P55" s="67"/>
      <c r="Q55" s="74">
        <f t="shared" si="9"/>
        <v>0</v>
      </c>
      <c r="R55" s="74">
        <f t="shared" si="10"/>
        <v>0</v>
      </c>
      <c r="S55" s="96">
        <f t="shared" si="11"/>
        <v>0</v>
      </c>
      <c r="T55" s="74">
        <f t="shared" si="12"/>
        <v>0</v>
      </c>
      <c r="U55" s="74">
        <f t="shared" si="13"/>
        <v>0</v>
      </c>
      <c r="V55" s="74">
        <f t="shared" si="14"/>
        <v>0</v>
      </c>
      <c r="W55" s="67"/>
      <c r="X55" s="74">
        <f t="shared" si="15"/>
        <v>0</v>
      </c>
      <c r="Y55" s="74">
        <f t="shared" si="16"/>
        <v>0</v>
      </c>
      <c r="Z55" s="121">
        <f t="shared" si="17"/>
        <v>0</v>
      </c>
      <c r="AA55" s="148" t="str">
        <f t="shared" si="18"/>
        <v>OK</v>
      </c>
    </row>
    <row r="56" spans="1:27" ht="13.5" customHeight="1">
      <c r="A56" s="112"/>
      <c r="B56" s="93" t="s">
        <v>56</v>
      </c>
      <c r="C56" s="95"/>
      <c r="D56" s="67">
        <v>40</v>
      </c>
      <c r="E56" s="76"/>
      <c r="F56" s="76">
        <v>0</v>
      </c>
      <c r="G56" s="74">
        <f t="shared" si="0"/>
        <v>0</v>
      </c>
      <c r="H56" s="96">
        <f t="shared" si="1"/>
        <v>0</v>
      </c>
      <c r="I56" s="74">
        <f t="shared" si="2"/>
        <v>0</v>
      </c>
      <c r="J56" s="71">
        <f t="shared" si="3"/>
        <v>0</v>
      </c>
      <c r="K56" s="74">
        <f t="shared" si="4"/>
        <v>0</v>
      </c>
      <c r="L56" s="96">
        <f t="shared" si="5"/>
        <v>0</v>
      </c>
      <c r="M56" s="74">
        <f t="shared" si="6"/>
        <v>0</v>
      </c>
      <c r="N56" s="74">
        <f t="shared" si="7"/>
        <v>0</v>
      </c>
      <c r="O56" s="74">
        <f t="shared" si="8"/>
        <v>0</v>
      </c>
      <c r="P56" s="67"/>
      <c r="Q56" s="74">
        <f t="shared" si="9"/>
        <v>0</v>
      </c>
      <c r="R56" s="74">
        <f t="shared" si="10"/>
        <v>0</v>
      </c>
      <c r="S56" s="96">
        <f t="shared" si="11"/>
        <v>0</v>
      </c>
      <c r="T56" s="74">
        <f t="shared" si="12"/>
        <v>0</v>
      </c>
      <c r="U56" s="74">
        <f t="shared" si="13"/>
        <v>0</v>
      </c>
      <c r="V56" s="74">
        <f t="shared" si="14"/>
        <v>0</v>
      </c>
      <c r="W56" s="67"/>
      <c r="X56" s="74">
        <f t="shared" si="15"/>
        <v>0</v>
      </c>
      <c r="Y56" s="74">
        <f t="shared" si="16"/>
        <v>0</v>
      </c>
      <c r="Z56" s="121">
        <f t="shared" si="17"/>
        <v>0</v>
      </c>
      <c r="AA56" s="148" t="str">
        <f t="shared" si="18"/>
        <v>OK</v>
      </c>
    </row>
    <row r="57" spans="1:27" ht="13.5" customHeight="1">
      <c r="A57" s="112"/>
      <c r="B57" s="93" t="s">
        <v>56</v>
      </c>
      <c r="C57" s="95"/>
      <c r="D57" s="67">
        <v>40</v>
      </c>
      <c r="E57" s="76"/>
      <c r="F57" s="76">
        <v>0</v>
      </c>
      <c r="G57" s="74">
        <f t="shared" si="0"/>
        <v>0</v>
      </c>
      <c r="H57" s="96">
        <f t="shared" si="1"/>
        <v>0</v>
      </c>
      <c r="I57" s="74">
        <f t="shared" si="2"/>
        <v>0</v>
      </c>
      <c r="J57" s="71">
        <f t="shared" si="3"/>
        <v>0</v>
      </c>
      <c r="K57" s="74">
        <f t="shared" si="4"/>
        <v>0</v>
      </c>
      <c r="L57" s="96">
        <f t="shared" si="5"/>
        <v>0</v>
      </c>
      <c r="M57" s="74">
        <f t="shared" si="6"/>
        <v>0</v>
      </c>
      <c r="N57" s="74">
        <f t="shared" si="7"/>
        <v>0</v>
      </c>
      <c r="O57" s="74">
        <f t="shared" si="8"/>
        <v>0</v>
      </c>
      <c r="P57" s="67"/>
      <c r="Q57" s="74">
        <f t="shared" si="9"/>
        <v>0</v>
      </c>
      <c r="R57" s="74">
        <f t="shared" si="10"/>
        <v>0</v>
      </c>
      <c r="S57" s="96">
        <f t="shared" si="11"/>
        <v>0</v>
      </c>
      <c r="T57" s="74">
        <f t="shared" si="12"/>
        <v>0</v>
      </c>
      <c r="U57" s="74">
        <f t="shared" si="13"/>
        <v>0</v>
      </c>
      <c r="V57" s="74">
        <f t="shared" si="14"/>
        <v>0</v>
      </c>
      <c r="W57" s="67"/>
      <c r="X57" s="74">
        <f t="shared" si="15"/>
        <v>0</v>
      </c>
      <c r="Y57" s="74">
        <f t="shared" si="16"/>
        <v>0</v>
      </c>
      <c r="Z57" s="121">
        <f t="shared" si="17"/>
        <v>0</v>
      </c>
      <c r="AA57" s="148" t="str">
        <f t="shared" si="18"/>
        <v>OK</v>
      </c>
    </row>
    <row r="58" spans="1:27" ht="13.5" customHeight="1">
      <c r="A58" s="112"/>
      <c r="B58" s="93" t="s">
        <v>56</v>
      </c>
      <c r="C58" s="95"/>
      <c r="D58" s="67">
        <v>40</v>
      </c>
      <c r="E58" s="76"/>
      <c r="F58" s="76">
        <v>0</v>
      </c>
      <c r="G58" s="74">
        <f t="shared" si="0"/>
        <v>0</v>
      </c>
      <c r="H58" s="96">
        <f t="shared" si="1"/>
        <v>0</v>
      </c>
      <c r="I58" s="74">
        <f t="shared" si="2"/>
        <v>0</v>
      </c>
      <c r="J58" s="71">
        <f t="shared" si="3"/>
        <v>0</v>
      </c>
      <c r="K58" s="74">
        <f t="shared" si="4"/>
        <v>0</v>
      </c>
      <c r="L58" s="96">
        <f t="shared" si="5"/>
        <v>0</v>
      </c>
      <c r="M58" s="74">
        <f t="shared" si="6"/>
        <v>0</v>
      </c>
      <c r="N58" s="74">
        <f t="shared" si="7"/>
        <v>0</v>
      </c>
      <c r="O58" s="74">
        <f t="shared" si="8"/>
        <v>0</v>
      </c>
      <c r="P58" s="67"/>
      <c r="Q58" s="74">
        <f t="shared" si="9"/>
        <v>0</v>
      </c>
      <c r="R58" s="74">
        <f t="shared" si="10"/>
        <v>0</v>
      </c>
      <c r="S58" s="96">
        <f t="shared" si="11"/>
        <v>0</v>
      </c>
      <c r="T58" s="74">
        <f t="shared" si="12"/>
        <v>0</v>
      </c>
      <c r="U58" s="74">
        <f t="shared" si="13"/>
        <v>0</v>
      </c>
      <c r="V58" s="74">
        <f t="shared" si="14"/>
        <v>0</v>
      </c>
      <c r="W58" s="67"/>
      <c r="X58" s="74">
        <f t="shared" si="15"/>
        <v>0</v>
      </c>
      <c r="Y58" s="74">
        <f t="shared" si="16"/>
        <v>0</v>
      </c>
      <c r="Z58" s="121">
        <f t="shared" si="17"/>
        <v>0</v>
      </c>
      <c r="AA58" s="148" t="str">
        <f t="shared" si="18"/>
        <v>OK</v>
      </c>
    </row>
    <row r="59" spans="1:27" ht="12" customHeight="1">
      <c r="A59" s="112"/>
      <c r="B59" s="93" t="s">
        <v>56</v>
      </c>
      <c r="C59" s="95"/>
      <c r="D59" s="67">
        <v>40</v>
      </c>
      <c r="E59" s="76"/>
      <c r="F59" s="76">
        <v>0</v>
      </c>
      <c r="G59" s="74">
        <f t="shared" si="0"/>
        <v>0</v>
      </c>
      <c r="H59" s="96">
        <f t="shared" si="1"/>
        <v>0</v>
      </c>
      <c r="I59" s="74">
        <f t="shared" si="2"/>
        <v>0</v>
      </c>
      <c r="J59" s="71">
        <f t="shared" si="3"/>
        <v>0</v>
      </c>
      <c r="K59" s="74">
        <f t="shared" si="4"/>
        <v>0</v>
      </c>
      <c r="L59" s="96">
        <f t="shared" si="5"/>
        <v>0</v>
      </c>
      <c r="M59" s="74">
        <f t="shared" si="6"/>
        <v>0</v>
      </c>
      <c r="N59" s="74">
        <f t="shared" si="7"/>
        <v>0</v>
      </c>
      <c r="O59" s="74">
        <f t="shared" si="8"/>
        <v>0</v>
      </c>
      <c r="P59" s="67"/>
      <c r="Q59" s="74">
        <f t="shared" si="9"/>
        <v>0</v>
      </c>
      <c r="R59" s="74">
        <f t="shared" si="10"/>
        <v>0</v>
      </c>
      <c r="S59" s="96">
        <f t="shared" si="11"/>
        <v>0</v>
      </c>
      <c r="T59" s="74">
        <f t="shared" si="12"/>
        <v>0</v>
      </c>
      <c r="U59" s="74">
        <f t="shared" si="13"/>
        <v>0</v>
      </c>
      <c r="V59" s="74">
        <f t="shared" si="14"/>
        <v>0</v>
      </c>
      <c r="W59" s="67"/>
      <c r="X59" s="74">
        <f t="shared" si="15"/>
        <v>0</v>
      </c>
      <c r="Y59" s="74">
        <f t="shared" si="16"/>
        <v>0</v>
      </c>
      <c r="Z59" s="121">
        <f t="shared" si="17"/>
        <v>0</v>
      </c>
      <c r="AA59" s="148" t="str">
        <f t="shared" si="18"/>
        <v>OK</v>
      </c>
    </row>
    <row r="60" spans="1:27" ht="12" customHeight="1">
      <c r="A60" s="112"/>
      <c r="B60" s="93" t="s">
        <v>56</v>
      </c>
      <c r="C60" s="95"/>
      <c r="D60" s="67">
        <v>40</v>
      </c>
      <c r="E60" s="76"/>
      <c r="F60" s="76">
        <v>0</v>
      </c>
      <c r="G60" s="74">
        <f t="shared" si="0"/>
        <v>0</v>
      </c>
      <c r="H60" s="96">
        <f t="shared" si="1"/>
        <v>0</v>
      </c>
      <c r="I60" s="74">
        <f t="shared" si="2"/>
        <v>0</v>
      </c>
      <c r="J60" s="71">
        <f t="shared" si="3"/>
        <v>0</v>
      </c>
      <c r="K60" s="74">
        <f t="shared" si="4"/>
        <v>0</v>
      </c>
      <c r="L60" s="96">
        <f t="shared" si="5"/>
        <v>0</v>
      </c>
      <c r="M60" s="74">
        <f t="shared" si="6"/>
        <v>0</v>
      </c>
      <c r="N60" s="74">
        <f t="shared" si="7"/>
        <v>0</v>
      </c>
      <c r="O60" s="74">
        <f t="shared" si="8"/>
        <v>0</v>
      </c>
      <c r="P60" s="67"/>
      <c r="Q60" s="74">
        <f t="shared" si="9"/>
        <v>0</v>
      </c>
      <c r="R60" s="74">
        <f t="shared" si="10"/>
        <v>0</v>
      </c>
      <c r="S60" s="96">
        <f t="shared" si="11"/>
        <v>0</v>
      </c>
      <c r="T60" s="74">
        <f t="shared" si="12"/>
        <v>0</v>
      </c>
      <c r="U60" s="74">
        <f t="shared" si="13"/>
        <v>0</v>
      </c>
      <c r="V60" s="74">
        <f t="shared" si="14"/>
        <v>0</v>
      </c>
      <c r="W60" s="67"/>
      <c r="X60" s="74">
        <f t="shared" si="15"/>
        <v>0</v>
      </c>
      <c r="Y60" s="74">
        <f t="shared" si="16"/>
        <v>0</v>
      </c>
      <c r="Z60" s="121">
        <f t="shared" si="17"/>
        <v>0</v>
      </c>
      <c r="AA60" s="148" t="str">
        <f t="shared" si="18"/>
        <v>OK</v>
      </c>
    </row>
    <row r="61" spans="1:27" ht="12" customHeight="1">
      <c r="A61" s="112"/>
      <c r="B61" s="93" t="s">
        <v>56</v>
      </c>
      <c r="C61" s="95"/>
      <c r="D61" s="67">
        <v>40</v>
      </c>
      <c r="E61" s="76"/>
      <c r="F61" s="76">
        <v>0</v>
      </c>
      <c r="G61" s="74">
        <f t="shared" si="0"/>
        <v>0</v>
      </c>
      <c r="H61" s="96">
        <f t="shared" si="1"/>
        <v>0</v>
      </c>
      <c r="I61" s="74">
        <f t="shared" si="2"/>
        <v>0</v>
      </c>
      <c r="J61" s="71">
        <f t="shared" si="3"/>
        <v>0</v>
      </c>
      <c r="K61" s="74">
        <f t="shared" si="4"/>
        <v>0</v>
      </c>
      <c r="L61" s="96">
        <f t="shared" si="5"/>
        <v>0</v>
      </c>
      <c r="M61" s="74">
        <f t="shared" si="6"/>
        <v>0</v>
      </c>
      <c r="N61" s="74">
        <f t="shared" si="7"/>
        <v>0</v>
      </c>
      <c r="O61" s="74">
        <f t="shared" si="8"/>
        <v>0</v>
      </c>
      <c r="P61" s="67"/>
      <c r="Q61" s="74">
        <f t="shared" si="9"/>
        <v>0</v>
      </c>
      <c r="R61" s="74">
        <f t="shared" si="10"/>
        <v>0</v>
      </c>
      <c r="S61" s="96">
        <f t="shared" si="11"/>
        <v>0</v>
      </c>
      <c r="T61" s="74">
        <f t="shared" si="12"/>
        <v>0</v>
      </c>
      <c r="U61" s="74">
        <f t="shared" si="13"/>
        <v>0</v>
      </c>
      <c r="V61" s="74">
        <f t="shared" si="14"/>
        <v>0</v>
      </c>
      <c r="W61" s="67"/>
      <c r="X61" s="74">
        <f t="shared" si="15"/>
        <v>0</v>
      </c>
      <c r="Y61" s="74">
        <f t="shared" si="16"/>
        <v>0</v>
      </c>
      <c r="Z61" s="121">
        <f t="shared" si="17"/>
        <v>0</v>
      </c>
      <c r="AA61" s="148" t="str">
        <f t="shared" si="18"/>
        <v>OK</v>
      </c>
    </row>
    <row r="62" spans="1:27" ht="12" customHeight="1">
      <c r="A62" s="112"/>
      <c r="B62" s="93" t="s">
        <v>56</v>
      </c>
      <c r="C62" s="95"/>
      <c r="D62" s="67">
        <v>40</v>
      </c>
      <c r="E62" s="76"/>
      <c r="F62" s="76">
        <v>0</v>
      </c>
      <c r="G62" s="74">
        <f t="shared" si="0"/>
        <v>0</v>
      </c>
      <c r="H62" s="96">
        <f t="shared" si="1"/>
        <v>0</v>
      </c>
      <c r="I62" s="74">
        <f t="shared" si="2"/>
        <v>0</v>
      </c>
      <c r="J62" s="71">
        <f t="shared" si="3"/>
        <v>0</v>
      </c>
      <c r="K62" s="74">
        <f t="shared" si="4"/>
        <v>0</v>
      </c>
      <c r="L62" s="96">
        <f t="shared" si="5"/>
        <v>0</v>
      </c>
      <c r="M62" s="74">
        <f t="shared" si="6"/>
        <v>0</v>
      </c>
      <c r="N62" s="74">
        <f t="shared" si="7"/>
        <v>0</v>
      </c>
      <c r="O62" s="74">
        <f t="shared" si="8"/>
        <v>0</v>
      </c>
      <c r="P62" s="67"/>
      <c r="Q62" s="74">
        <f t="shared" si="9"/>
        <v>0</v>
      </c>
      <c r="R62" s="74">
        <f t="shared" si="10"/>
        <v>0</v>
      </c>
      <c r="S62" s="96">
        <f t="shared" si="11"/>
        <v>0</v>
      </c>
      <c r="T62" s="74">
        <f t="shared" si="12"/>
        <v>0</v>
      </c>
      <c r="U62" s="74">
        <f t="shared" si="13"/>
        <v>0</v>
      </c>
      <c r="V62" s="74">
        <f t="shared" si="14"/>
        <v>0</v>
      </c>
      <c r="W62" s="67"/>
      <c r="X62" s="74">
        <f t="shared" si="15"/>
        <v>0</v>
      </c>
      <c r="Y62" s="74">
        <f t="shared" si="16"/>
        <v>0</v>
      </c>
      <c r="Z62" s="121">
        <f t="shared" si="17"/>
        <v>0</v>
      </c>
      <c r="AA62" s="148" t="str">
        <f t="shared" si="18"/>
        <v>OK</v>
      </c>
    </row>
    <row r="63" spans="1:27" ht="12.75">
      <c r="A63" s="112"/>
      <c r="B63" s="93" t="s">
        <v>56</v>
      </c>
      <c r="C63" s="95"/>
      <c r="D63" s="67">
        <v>40</v>
      </c>
      <c r="E63" s="76"/>
      <c r="F63" s="76">
        <v>0</v>
      </c>
      <c r="G63" s="74">
        <f t="shared" si="0"/>
        <v>0</v>
      </c>
      <c r="H63" s="96">
        <f t="shared" si="1"/>
        <v>0</v>
      </c>
      <c r="I63" s="74">
        <f t="shared" si="2"/>
        <v>0</v>
      </c>
      <c r="J63" s="71">
        <f t="shared" si="3"/>
        <v>0</v>
      </c>
      <c r="K63" s="74">
        <f t="shared" si="4"/>
        <v>0</v>
      </c>
      <c r="L63" s="96">
        <f t="shared" si="5"/>
        <v>0</v>
      </c>
      <c r="M63" s="74">
        <f t="shared" si="6"/>
        <v>0</v>
      </c>
      <c r="N63" s="74">
        <f t="shared" si="7"/>
        <v>0</v>
      </c>
      <c r="O63" s="74">
        <f t="shared" si="8"/>
        <v>0</v>
      </c>
      <c r="P63" s="67"/>
      <c r="Q63" s="74">
        <f t="shared" si="9"/>
        <v>0</v>
      </c>
      <c r="R63" s="74">
        <f t="shared" si="10"/>
        <v>0</v>
      </c>
      <c r="S63" s="96">
        <f t="shared" si="11"/>
        <v>0</v>
      </c>
      <c r="T63" s="74">
        <f t="shared" si="12"/>
        <v>0</v>
      </c>
      <c r="U63" s="74">
        <f t="shared" si="13"/>
        <v>0</v>
      </c>
      <c r="V63" s="74">
        <f t="shared" si="14"/>
        <v>0</v>
      </c>
      <c r="W63" s="67"/>
      <c r="X63" s="74">
        <f t="shared" si="15"/>
        <v>0</v>
      </c>
      <c r="Y63" s="74">
        <f t="shared" si="16"/>
        <v>0</v>
      </c>
      <c r="Z63" s="121">
        <f t="shared" si="17"/>
        <v>0</v>
      </c>
      <c r="AA63" s="148" t="str">
        <f t="shared" si="18"/>
        <v>OK</v>
      </c>
    </row>
    <row r="64" spans="1:27" ht="12.75">
      <c r="A64" s="112"/>
      <c r="B64" s="93" t="s">
        <v>56</v>
      </c>
      <c r="C64" s="95"/>
      <c r="D64" s="67">
        <v>40</v>
      </c>
      <c r="E64" s="76"/>
      <c r="F64" s="76">
        <v>0</v>
      </c>
      <c r="G64" s="74">
        <f t="shared" si="0"/>
        <v>0</v>
      </c>
      <c r="H64" s="96">
        <f t="shared" si="1"/>
        <v>0</v>
      </c>
      <c r="I64" s="74">
        <f t="shared" si="2"/>
        <v>0</v>
      </c>
      <c r="J64" s="71">
        <f t="shared" si="3"/>
        <v>0</v>
      </c>
      <c r="K64" s="74">
        <f t="shared" si="4"/>
        <v>0</v>
      </c>
      <c r="L64" s="96">
        <f t="shared" si="5"/>
        <v>0</v>
      </c>
      <c r="M64" s="74">
        <f t="shared" si="6"/>
        <v>0</v>
      </c>
      <c r="N64" s="74">
        <f t="shared" si="7"/>
        <v>0</v>
      </c>
      <c r="O64" s="74">
        <f t="shared" si="8"/>
        <v>0</v>
      </c>
      <c r="P64" s="67"/>
      <c r="Q64" s="74">
        <f t="shared" si="9"/>
        <v>0</v>
      </c>
      <c r="R64" s="74">
        <f t="shared" si="10"/>
        <v>0</v>
      </c>
      <c r="S64" s="96">
        <f t="shared" si="11"/>
        <v>0</v>
      </c>
      <c r="T64" s="74">
        <f t="shared" si="12"/>
        <v>0</v>
      </c>
      <c r="U64" s="74">
        <f t="shared" si="13"/>
        <v>0</v>
      </c>
      <c r="V64" s="74">
        <f t="shared" si="14"/>
        <v>0</v>
      </c>
      <c r="W64" s="67"/>
      <c r="X64" s="74">
        <f t="shared" si="15"/>
        <v>0</v>
      </c>
      <c r="Y64" s="74">
        <f t="shared" si="16"/>
        <v>0</v>
      </c>
      <c r="Z64" s="121">
        <f t="shared" si="17"/>
        <v>0</v>
      </c>
      <c r="AA64" s="148" t="str">
        <f t="shared" si="18"/>
        <v>OK</v>
      </c>
    </row>
    <row r="65" spans="1:27" ht="12.75">
      <c r="A65" s="112"/>
      <c r="B65" s="93" t="s">
        <v>56</v>
      </c>
      <c r="C65" s="95"/>
      <c r="D65" s="67">
        <v>40</v>
      </c>
      <c r="E65" s="76"/>
      <c r="F65" s="76">
        <v>0</v>
      </c>
      <c r="G65" s="74">
        <f t="shared" si="0"/>
        <v>0</v>
      </c>
      <c r="H65" s="96">
        <f t="shared" si="1"/>
        <v>0</v>
      </c>
      <c r="I65" s="97">
        <f t="shared" si="2"/>
        <v>0</v>
      </c>
      <c r="J65" s="71">
        <f t="shared" si="3"/>
        <v>0</v>
      </c>
      <c r="K65" s="87">
        <f t="shared" si="4"/>
        <v>0</v>
      </c>
      <c r="L65" s="98">
        <f t="shared" si="5"/>
        <v>0</v>
      </c>
      <c r="M65" s="97">
        <f t="shared" si="6"/>
        <v>0</v>
      </c>
      <c r="N65" s="87">
        <f t="shared" si="7"/>
        <v>0</v>
      </c>
      <c r="O65" s="87">
        <f t="shared" si="8"/>
        <v>0</v>
      </c>
      <c r="P65" s="67"/>
      <c r="Q65" s="87">
        <f t="shared" si="9"/>
        <v>0</v>
      </c>
      <c r="R65" s="87">
        <f t="shared" si="10"/>
        <v>0</v>
      </c>
      <c r="S65" s="98">
        <f t="shared" si="11"/>
        <v>0</v>
      </c>
      <c r="T65" s="97">
        <f t="shared" si="12"/>
        <v>0</v>
      </c>
      <c r="U65" s="87">
        <f t="shared" si="13"/>
        <v>0</v>
      </c>
      <c r="V65" s="87">
        <f t="shared" si="14"/>
        <v>0</v>
      </c>
      <c r="W65" s="67"/>
      <c r="X65" s="87">
        <f t="shared" si="15"/>
        <v>0</v>
      </c>
      <c r="Y65" s="87">
        <f t="shared" si="16"/>
        <v>0</v>
      </c>
      <c r="Z65" s="122">
        <f t="shared" si="17"/>
        <v>0</v>
      </c>
      <c r="AA65" s="148" t="str">
        <f t="shared" si="18"/>
        <v>OK</v>
      </c>
    </row>
    <row r="66" spans="1:27" ht="12.75">
      <c r="A66" s="109"/>
      <c r="D66" s="64"/>
      <c r="E66" s="64"/>
      <c r="F66" s="73"/>
      <c r="G66" s="73"/>
      <c r="H66" s="92"/>
      <c r="I66" s="74"/>
      <c r="J66" s="74"/>
      <c r="K66" s="74"/>
      <c r="L66" s="96"/>
      <c r="M66" s="74"/>
      <c r="N66" s="74"/>
      <c r="O66" s="74"/>
      <c r="P66" s="74"/>
      <c r="Q66" s="74"/>
      <c r="R66" s="74"/>
      <c r="S66" s="96"/>
      <c r="T66" s="74"/>
      <c r="U66" s="74"/>
      <c r="V66" s="74"/>
      <c r="W66" s="74"/>
      <c r="X66" s="74"/>
      <c r="Y66" s="74"/>
      <c r="Z66" s="121"/>
      <c r="AA66" s="147"/>
    </row>
    <row r="67" spans="1:27" ht="13.5" thickBot="1">
      <c r="A67" s="113" t="s">
        <v>59</v>
      </c>
      <c r="B67" s="56"/>
      <c r="C67" s="56"/>
      <c r="D67" s="64"/>
      <c r="E67" s="64"/>
      <c r="F67" s="73"/>
      <c r="G67" s="73"/>
      <c r="H67" s="92"/>
      <c r="I67" s="75">
        <f>SUM(I8:I65)</f>
        <v>336306.45</v>
      </c>
      <c r="J67" s="74"/>
      <c r="K67" s="75">
        <f>SUM(K8:K65)</f>
        <v>-229855.1606741957</v>
      </c>
      <c r="L67" s="99">
        <f>SUM(L8:L65)</f>
        <v>106451.28932580429</v>
      </c>
      <c r="M67" s="75">
        <f>SUM(M8:M65)</f>
        <v>0</v>
      </c>
      <c r="N67" s="75">
        <f>SUM(N8:N65)</f>
        <v>0</v>
      </c>
      <c r="O67" s="75">
        <f aca="true" t="shared" si="57" ref="O67:U67">SUM(O8:O65)</f>
        <v>336306.45</v>
      </c>
      <c r="P67" s="74"/>
      <c r="Q67" s="75">
        <f t="shared" si="57"/>
        <v>-8407.661249999997</v>
      </c>
      <c r="R67" s="75">
        <f t="shared" si="57"/>
        <v>-238262.82192419568</v>
      </c>
      <c r="S67" s="99">
        <f t="shared" si="57"/>
        <v>98043.62807580423</v>
      </c>
      <c r="T67" s="75">
        <f t="shared" si="57"/>
        <v>0</v>
      </c>
      <c r="U67" s="75">
        <f t="shared" si="57"/>
        <v>0</v>
      </c>
      <c r="V67" s="75">
        <f>SUM(V8:V65)</f>
        <v>336306.45</v>
      </c>
      <c r="W67" s="74"/>
      <c r="X67" s="75">
        <f>SUM(X8:X65)</f>
        <v>-8407.661249999997</v>
      </c>
      <c r="Y67" s="75">
        <f>SUM(Y8:Y65)</f>
        <v>-246670.48317419575</v>
      </c>
      <c r="Z67" s="123">
        <f>SUM(Z8:Z65)</f>
        <v>89635.96682580428</v>
      </c>
      <c r="AA67" s="147"/>
    </row>
    <row r="68" spans="1:27" ht="14.25" thickBot="1" thickTop="1">
      <c r="A68" s="117"/>
      <c r="B68" s="114"/>
      <c r="C68" s="114"/>
      <c r="D68" s="115"/>
      <c r="E68" s="115"/>
      <c r="F68" s="116"/>
      <c r="G68" s="116"/>
      <c r="H68" s="85"/>
      <c r="I68" s="85"/>
      <c r="J68" s="85"/>
      <c r="K68" s="85"/>
      <c r="L68" s="85"/>
      <c r="M68" s="86"/>
      <c r="N68" s="86"/>
      <c r="O68" s="86"/>
      <c r="P68" s="86"/>
      <c r="Q68" s="86"/>
      <c r="R68" s="86"/>
      <c r="S68" s="86"/>
      <c r="T68" s="86"/>
      <c r="U68" s="86"/>
      <c r="V68" s="86"/>
      <c r="W68" s="86"/>
      <c r="X68" s="86"/>
      <c r="Y68" s="86"/>
      <c r="Z68" s="124"/>
      <c r="AA68" s="149"/>
    </row>
    <row r="69" spans="4:26" ht="12.75">
      <c r="D69" s="64"/>
      <c r="E69" s="64"/>
      <c r="F69" s="73"/>
      <c r="G69" s="73"/>
      <c r="H69" s="74"/>
      <c r="I69" s="74"/>
      <c r="J69" s="74"/>
      <c r="K69" s="74"/>
      <c r="L69" s="74"/>
      <c r="M69" s="54"/>
      <c r="N69" s="54"/>
      <c r="O69" s="54"/>
      <c r="P69" s="54"/>
      <c r="Q69" s="54"/>
      <c r="R69" s="54"/>
      <c r="S69" s="54"/>
      <c r="T69" s="54"/>
      <c r="U69" s="54"/>
      <c r="V69" s="54"/>
      <c r="W69" s="54"/>
      <c r="X69" s="54"/>
      <c r="Y69" s="54"/>
      <c r="Z69" s="54"/>
    </row>
    <row r="70" spans="4:26" ht="12.75">
      <c r="D70" s="64"/>
      <c r="E70" s="64"/>
      <c r="F70" s="73"/>
      <c r="G70" s="73"/>
      <c r="H70" s="74"/>
      <c r="I70" s="74"/>
      <c r="J70" s="74"/>
      <c r="K70" s="74"/>
      <c r="L70" s="74"/>
      <c r="M70" s="54"/>
      <c r="N70" s="54"/>
      <c r="O70" s="54"/>
      <c r="P70" s="54"/>
      <c r="Q70" s="54"/>
      <c r="R70" s="54"/>
      <c r="S70" s="54"/>
      <c r="T70" s="54"/>
      <c r="U70" s="54"/>
      <c r="V70" s="54"/>
      <c r="W70" s="54"/>
      <c r="X70" s="54"/>
      <c r="Y70" s="54"/>
      <c r="Z70" s="54"/>
    </row>
    <row r="71" spans="4:26" ht="12.75">
      <c r="D71" s="64"/>
      <c r="E71" s="64"/>
      <c r="F71" s="73"/>
      <c r="G71" s="73"/>
      <c r="H71" s="74"/>
      <c r="I71" s="74"/>
      <c r="J71" s="74"/>
      <c r="K71" s="74"/>
      <c r="L71" s="74"/>
      <c r="M71" s="54"/>
      <c r="N71" s="54"/>
      <c r="O71" s="54"/>
      <c r="P71" s="54"/>
      <c r="Q71" s="54"/>
      <c r="R71" s="54"/>
      <c r="S71" s="54"/>
      <c r="T71" s="54"/>
      <c r="U71" s="54"/>
      <c r="V71" s="54"/>
      <c r="W71" s="54"/>
      <c r="X71" s="54"/>
      <c r="Y71" s="54"/>
      <c r="Z71" s="54"/>
    </row>
    <row r="72" spans="4:26" ht="12.75">
      <c r="D72" s="64"/>
      <c r="E72" s="64"/>
      <c r="F72" s="73"/>
      <c r="G72" s="73"/>
      <c r="H72" s="74"/>
      <c r="I72" s="74"/>
      <c r="J72" s="74"/>
      <c r="K72" s="74"/>
      <c r="L72" s="74"/>
      <c r="M72" s="54"/>
      <c r="N72" s="54"/>
      <c r="O72" s="54"/>
      <c r="P72" s="54"/>
      <c r="Q72" s="54"/>
      <c r="R72" s="54"/>
      <c r="S72" s="54"/>
      <c r="T72" s="54"/>
      <c r="U72" s="54"/>
      <c r="V72" s="54"/>
      <c r="W72" s="54"/>
      <c r="X72" s="54"/>
      <c r="Y72" s="54"/>
      <c r="Z72" s="54"/>
    </row>
    <row r="73" spans="4:26" ht="12.75">
      <c r="D73" s="64"/>
      <c r="E73" s="64"/>
      <c r="F73" s="73"/>
      <c r="G73" s="73"/>
      <c r="H73" s="74"/>
      <c r="I73" s="74"/>
      <c r="J73" s="74"/>
      <c r="K73" s="74"/>
      <c r="L73" s="74"/>
      <c r="M73" s="54"/>
      <c r="N73" s="54"/>
      <c r="O73" s="54"/>
      <c r="P73" s="54"/>
      <c r="Q73" s="54"/>
      <c r="R73" s="54"/>
      <c r="S73" s="54"/>
      <c r="T73" s="54"/>
      <c r="U73" s="54"/>
      <c r="V73" s="54"/>
      <c r="W73" s="54"/>
      <c r="X73" s="54"/>
      <c r="Y73" s="54"/>
      <c r="Z73" s="54"/>
    </row>
    <row r="74" spans="4:12" ht="12.75">
      <c r="D74" s="64"/>
      <c r="E74" s="64"/>
      <c r="F74" s="73"/>
      <c r="G74" s="73"/>
      <c r="H74" s="73"/>
      <c r="I74" s="73"/>
      <c r="J74" s="73"/>
      <c r="K74" s="73"/>
      <c r="L74" s="73"/>
    </row>
    <row r="75" spans="4:12" ht="12.75">
      <c r="D75" s="64"/>
      <c r="E75" s="64"/>
      <c r="F75" s="73"/>
      <c r="G75" s="73"/>
      <c r="H75" s="73"/>
      <c r="I75" s="73"/>
      <c r="J75" s="73"/>
      <c r="K75" s="73"/>
      <c r="L75" s="73"/>
    </row>
    <row r="76" spans="4:12" ht="12.75">
      <c r="D76" s="64"/>
      <c r="E76" s="64"/>
      <c r="F76" s="73"/>
      <c r="G76" s="73"/>
      <c r="H76" s="73"/>
      <c r="I76" s="73"/>
      <c r="J76" s="73"/>
      <c r="K76" s="73"/>
      <c r="L76" s="73"/>
    </row>
    <row r="77" spans="4:12" ht="12.75">
      <c r="D77" s="64"/>
      <c r="E77" s="64"/>
      <c r="F77" s="73"/>
      <c r="G77" s="73"/>
      <c r="H77" s="73"/>
      <c r="I77" s="73"/>
      <c r="J77" s="73"/>
      <c r="K77" s="73"/>
      <c r="L77" s="73"/>
    </row>
    <row r="78" spans="4:12" ht="12.75">
      <c r="D78" s="64"/>
      <c r="E78" s="64"/>
      <c r="F78" s="73"/>
      <c r="G78" s="73"/>
      <c r="H78" s="73"/>
      <c r="I78" s="73"/>
      <c r="J78" s="73"/>
      <c r="K78" s="73"/>
      <c r="L78" s="73"/>
    </row>
    <row r="79" spans="4:12" ht="12.75">
      <c r="D79" s="64"/>
      <c r="E79" s="64"/>
      <c r="F79" s="73"/>
      <c r="G79" s="73"/>
      <c r="H79" s="73"/>
      <c r="I79" s="73"/>
      <c r="J79" s="73"/>
      <c r="K79" s="73"/>
      <c r="L79" s="73"/>
    </row>
    <row r="80" spans="4:12" ht="12.75">
      <c r="D80" s="64"/>
      <c r="E80" s="64"/>
      <c r="F80" s="73"/>
      <c r="G80" s="73"/>
      <c r="H80" s="73"/>
      <c r="I80" s="73"/>
      <c r="J80" s="73"/>
      <c r="K80" s="73"/>
      <c r="L80" s="73"/>
    </row>
    <row r="81" spans="4:12" ht="12.75">
      <c r="D81" s="64"/>
      <c r="E81" s="64"/>
      <c r="F81" s="73"/>
      <c r="G81" s="73"/>
      <c r="H81" s="73"/>
      <c r="I81" s="73"/>
      <c r="J81" s="73"/>
      <c r="K81" s="73"/>
      <c r="L81" s="73"/>
    </row>
    <row r="82" spans="4:12" ht="12.75">
      <c r="D82" s="64"/>
      <c r="E82" s="64"/>
      <c r="F82" s="73"/>
      <c r="G82" s="73"/>
      <c r="H82" s="73"/>
      <c r="I82" s="73"/>
      <c r="J82" s="73"/>
      <c r="K82" s="73"/>
      <c r="L82" s="73"/>
    </row>
    <row r="83" spans="4:12" ht="12.75">
      <c r="D83" s="64"/>
      <c r="E83" s="64"/>
      <c r="F83" s="73"/>
      <c r="G83" s="73"/>
      <c r="H83" s="73"/>
      <c r="I83" s="73"/>
      <c r="J83" s="73"/>
      <c r="K83" s="73"/>
      <c r="L83" s="73"/>
    </row>
    <row r="84" spans="4:12" ht="12.75">
      <c r="D84" s="64"/>
      <c r="E84" s="64"/>
      <c r="F84" s="73"/>
      <c r="G84" s="73"/>
      <c r="H84" s="73"/>
      <c r="I84" s="73"/>
      <c r="J84" s="73"/>
      <c r="K84" s="73"/>
      <c r="L84" s="73"/>
    </row>
    <row r="85" spans="4:12" ht="12.75">
      <c r="D85" s="64"/>
      <c r="E85" s="64"/>
      <c r="F85" s="73"/>
      <c r="G85" s="73"/>
      <c r="H85" s="73"/>
      <c r="I85" s="73"/>
      <c r="J85" s="73"/>
      <c r="K85" s="73"/>
      <c r="L85" s="73"/>
    </row>
    <row r="86" spans="4:12" ht="12.75">
      <c r="D86" s="64"/>
      <c r="E86" s="64"/>
      <c r="F86" s="73"/>
      <c r="G86" s="73"/>
      <c r="H86" s="73"/>
      <c r="I86" s="73"/>
      <c r="J86" s="73"/>
      <c r="K86" s="73"/>
      <c r="L86" s="73"/>
    </row>
    <row r="87" spans="4:12" ht="12.75">
      <c r="D87" s="64"/>
      <c r="E87" s="64"/>
      <c r="F87" s="73"/>
      <c r="G87" s="73"/>
      <c r="H87" s="73"/>
      <c r="I87" s="73"/>
      <c r="J87" s="73"/>
      <c r="K87" s="73"/>
      <c r="L87" s="73"/>
    </row>
    <row r="88" spans="4:12" ht="12.75">
      <c r="D88" s="64"/>
      <c r="E88" s="64"/>
      <c r="F88" s="73"/>
      <c r="G88" s="73"/>
      <c r="H88" s="73"/>
      <c r="I88" s="73"/>
      <c r="J88" s="73"/>
      <c r="K88" s="73"/>
      <c r="L88" s="73"/>
    </row>
    <row r="89" spans="4:12" ht="12.75">
      <c r="D89" s="64"/>
      <c r="E89" s="64"/>
      <c r="F89" s="73"/>
      <c r="G89" s="73"/>
      <c r="H89" s="73"/>
      <c r="I89" s="73"/>
      <c r="J89" s="73"/>
      <c r="K89" s="73"/>
      <c r="L89" s="73"/>
    </row>
    <row r="90" spans="4:12" ht="12.75">
      <c r="D90" s="64"/>
      <c r="E90" s="64"/>
      <c r="F90" s="73"/>
      <c r="G90" s="73"/>
      <c r="H90" s="73"/>
      <c r="I90" s="73"/>
      <c r="J90" s="73"/>
      <c r="K90" s="73"/>
      <c r="L90" s="73"/>
    </row>
    <row r="91" spans="4:12" ht="12.75">
      <c r="D91" s="64"/>
      <c r="E91" s="64"/>
      <c r="F91" s="73"/>
      <c r="G91" s="73"/>
      <c r="H91" s="73"/>
      <c r="I91" s="73"/>
      <c r="J91" s="73"/>
      <c r="K91" s="73"/>
      <c r="L91" s="73"/>
    </row>
    <row r="92" spans="4:12" ht="12.75">
      <c r="D92" s="64"/>
      <c r="E92" s="64"/>
      <c r="F92" s="73"/>
      <c r="G92" s="73"/>
      <c r="H92" s="73"/>
      <c r="I92" s="73"/>
      <c r="J92" s="73"/>
      <c r="K92" s="73"/>
      <c r="L92" s="73"/>
    </row>
    <row r="93" spans="4:12" ht="12.75">
      <c r="D93" s="64"/>
      <c r="E93" s="64"/>
      <c r="F93" s="73"/>
      <c r="G93" s="73"/>
      <c r="H93" s="73"/>
      <c r="I93" s="73"/>
      <c r="J93" s="73"/>
      <c r="K93" s="73"/>
      <c r="L93" s="73"/>
    </row>
    <row r="94" spans="4:12" ht="12.75">
      <c r="D94" s="64"/>
      <c r="E94" s="64"/>
      <c r="F94" s="73"/>
      <c r="G94" s="73"/>
      <c r="H94" s="73"/>
      <c r="I94" s="73"/>
      <c r="J94" s="73"/>
      <c r="K94" s="73"/>
      <c r="L94" s="73"/>
    </row>
    <row r="95" spans="4:12" ht="12.75">
      <c r="D95" s="64"/>
      <c r="E95" s="64"/>
      <c r="F95" s="73"/>
      <c r="G95" s="73"/>
      <c r="H95" s="73"/>
      <c r="I95" s="73"/>
      <c r="J95" s="73"/>
      <c r="K95" s="73"/>
      <c r="L95" s="73"/>
    </row>
    <row r="96" spans="4:12" ht="12.75">
      <c r="D96" s="73"/>
      <c r="E96" s="73"/>
      <c r="F96" s="73"/>
      <c r="G96" s="73"/>
      <c r="H96" s="73"/>
      <c r="I96" s="73"/>
      <c r="J96" s="73"/>
      <c r="K96" s="73"/>
      <c r="L96" s="73"/>
    </row>
    <row r="97" spans="4:12" ht="12.75">
      <c r="D97" s="73"/>
      <c r="E97" s="73"/>
      <c r="F97" s="73"/>
      <c r="G97" s="73"/>
      <c r="H97" s="73"/>
      <c r="I97" s="73"/>
      <c r="J97" s="73"/>
      <c r="K97" s="73"/>
      <c r="L97" s="73"/>
    </row>
    <row r="98" spans="4:12" ht="12.75">
      <c r="D98" s="73"/>
      <c r="E98" s="73"/>
      <c r="F98" s="73"/>
      <c r="G98" s="73"/>
      <c r="H98" s="73"/>
      <c r="I98" s="73"/>
      <c r="J98" s="73"/>
      <c r="K98" s="73"/>
      <c r="L98" s="73"/>
    </row>
    <row r="99" spans="4:12" ht="12.75">
      <c r="D99" s="73"/>
      <c r="E99" s="73"/>
      <c r="F99" s="73"/>
      <c r="G99" s="73"/>
      <c r="H99" s="73"/>
      <c r="I99" s="73"/>
      <c r="J99" s="73"/>
      <c r="K99" s="73"/>
      <c r="L99" s="73"/>
    </row>
    <row r="100" spans="4:12" ht="12.75">
      <c r="D100" s="73"/>
      <c r="E100" s="73"/>
      <c r="F100" s="73"/>
      <c r="G100" s="73"/>
      <c r="H100" s="73"/>
      <c r="I100" s="73"/>
      <c r="J100" s="73"/>
      <c r="K100" s="73"/>
      <c r="L100" s="73"/>
    </row>
    <row r="101" spans="4:12" ht="12.75">
      <c r="D101" s="73"/>
      <c r="E101" s="73"/>
      <c r="F101" s="73"/>
      <c r="G101" s="73"/>
      <c r="H101" s="73"/>
      <c r="I101" s="73"/>
      <c r="J101" s="73"/>
      <c r="K101" s="73"/>
      <c r="L101" s="73"/>
    </row>
    <row r="102" spans="4:12" ht="12.75">
      <c r="D102" s="73"/>
      <c r="E102" s="73"/>
      <c r="F102" s="73"/>
      <c r="G102" s="73"/>
      <c r="H102" s="73"/>
      <c r="I102" s="73"/>
      <c r="J102" s="73"/>
      <c r="K102" s="73"/>
      <c r="L102" s="73"/>
    </row>
    <row r="103" spans="4:12" ht="12.75">
      <c r="D103" s="73"/>
      <c r="E103" s="73"/>
      <c r="F103" s="73"/>
      <c r="G103" s="73"/>
      <c r="H103" s="73"/>
      <c r="I103" s="73"/>
      <c r="J103" s="73"/>
      <c r="K103" s="73"/>
      <c r="L103" s="73"/>
    </row>
    <row r="104" spans="4:12" ht="12.75">
      <c r="D104" s="73"/>
      <c r="E104" s="73"/>
      <c r="F104" s="73"/>
      <c r="G104" s="73"/>
      <c r="H104" s="73"/>
      <c r="I104" s="73"/>
      <c r="J104" s="73"/>
      <c r="K104" s="73"/>
      <c r="L104" s="73"/>
    </row>
    <row r="105" spans="4:12" ht="12.75">
      <c r="D105" s="73"/>
      <c r="E105" s="73"/>
      <c r="F105" s="73"/>
      <c r="G105" s="73"/>
      <c r="H105" s="73"/>
      <c r="I105" s="73"/>
      <c r="J105" s="73"/>
      <c r="K105" s="73"/>
      <c r="L105" s="73"/>
    </row>
    <row r="106" spans="4:12" ht="12.75">
      <c r="D106" s="73"/>
      <c r="E106" s="73"/>
      <c r="F106" s="73"/>
      <c r="G106" s="73"/>
      <c r="H106" s="73"/>
      <c r="I106" s="73"/>
      <c r="J106" s="73"/>
      <c r="K106" s="73"/>
      <c r="L106" s="73"/>
    </row>
    <row r="107" spans="4:12" ht="12.75">
      <c r="D107" s="73"/>
      <c r="E107" s="73"/>
      <c r="F107" s="73"/>
      <c r="G107" s="73"/>
      <c r="H107" s="73"/>
      <c r="I107" s="73"/>
      <c r="J107" s="73"/>
      <c r="K107" s="73"/>
      <c r="L107" s="73"/>
    </row>
    <row r="108" spans="4:12" ht="12.75">
      <c r="D108" s="73"/>
      <c r="E108" s="73"/>
      <c r="F108" s="73"/>
      <c r="G108" s="73"/>
      <c r="H108" s="73"/>
      <c r="I108" s="73"/>
      <c r="J108" s="73"/>
      <c r="K108" s="73"/>
      <c r="L108" s="73"/>
    </row>
    <row r="109" spans="4:12" ht="12.75">
      <c r="D109" s="73"/>
      <c r="E109" s="73"/>
      <c r="F109" s="73"/>
      <c r="G109" s="73"/>
      <c r="H109" s="73"/>
      <c r="I109" s="73"/>
      <c r="J109" s="73"/>
      <c r="K109" s="73"/>
      <c r="L109" s="73"/>
    </row>
    <row r="110" spans="4:12" ht="12.75">
      <c r="D110" s="73"/>
      <c r="E110" s="73"/>
      <c r="F110" s="73"/>
      <c r="G110" s="73"/>
      <c r="H110" s="73"/>
      <c r="I110" s="73"/>
      <c r="J110" s="73"/>
      <c r="K110" s="73"/>
      <c r="L110" s="73"/>
    </row>
    <row r="111" spans="4:12" ht="12.75">
      <c r="D111" s="73"/>
      <c r="E111" s="73"/>
      <c r="F111" s="73"/>
      <c r="G111" s="73"/>
      <c r="H111" s="73"/>
      <c r="I111" s="73"/>
      <c r="J111" s="73"/>
      <c r="K111" s="73"/>
      <c r="L111" s="73"/>
    </row>
    <row r="112" spans="4:12" ht="12.75">
      <c r="D112" s="73"/>
      <c r="E112" s="73"/>
      <c r="F112" s="73"/>
      <c r="G112" s="73"/>
      <c r="H112" s="73"/>
      <c r="I112" s="73"/>
      <c r="J112" s="73"/>
      <c r="K112" s="73"/>
      <c r="L112" s="73"/>
    </row>
    <row r="113" spans="4:12" ht="12.75">
      <c r="D113" s="73"/>
      <c r="E113" s="73"/>
      <c r="F113" s="73"/>
      <c r="G113" s="73"/>
      <c r="H113" s="73"/>
      <c r="I113" s="73"/>
      <c r="J113" s="73"/>
      <c r="K113" s="73"/>
      <c r="L113" s="73"/>
    </row>
    <row r="114" spans="4:12" ht="12.75">
      <c r="D114" s="73"/>
      <c r="E114" s="73"/>
      <c r="F114" s="73"/>
      <c r="G114" s="73"/>
      <c r="H114" s="73"/>
      <c r="I114" s="73"/>
      <c r="J114" s="73"/>
      <c r="K114" s="73"/>
      <c r="L114" s="73"/>
    </row>
    <row r="115" spans="4:12" ht="12.75">
      <c r="D115" s="73"/>
      <c r="E115" s="73"/>
      <c r="F115" s="73"/>
      <c r="G115" s="73"/>
      <c r="H115" s="73"/>
      <c r="I115" s="73"/>
      <c r="J115" s="73"/>
      <c r="K115" s="73"/>
      <c r="L115" s="73"/>
    </row>
    <row r="116" spans="4:12" ht="12.75">
      <c r="D116" s="73"/>
      <c r="E116" s="73"/>
      <c r="F116" s="73"/>
      <c r="G116" s="73"/>
      <c r="H116" s="73"/>
      <c r="I116" s="73"/>
      <c r="J116" s="73"/>
      <c r="K116" s="73"/>
      <c r="L116" s="73"/>
    </row>
    <row r="117" spans="4:12" ht="12.75">
      <c r="D117" s="73"/>
      <c r="E117" s="73"/>
      <c r="F117" s="73"/>
      <c r="G117" s="73"/>
      <c r="H117" s="73"/>
      <c r="I117" s="73"/>
      <c r="J117" s="73"/>
      <c r="K117" s="73"/>
      <c r="L117" s="73"/>
    </row>
    <row r="118" spans="4:12" ht="12.75">
      <c r="D118" s="73"/>
      <c r="E118" s="73"/>
      <c r="F118" s="73"/>
      <c r="G118" s="73"/>
      <c r="H118" s="73"/>
      <c r="I118" s="73"/>
      <c r="J118" s="73"/>
      <c r="K118" s="73"/>
      <c r="L118" s="73"/>
    </row>
    <row r="119" spans="4:12" ht="12.75">
      <c r="D119" s="73"/>
      <c r="E119" s="73"/>
      <c r="F119" s="73"/>
      <c r="G119" s="73"/>
      <c r="H119" s="73"/>
      <c r="I119" s="73"/>
      <c r="J119" s="73"/>
      <c r="K119" s="73"/>
      <c r="L119" s="73"/>
    </row>
    <row r="120" spans="4:12" ht="12.75">
      <c r="D120" s="73"/>
      <c r="E120" s="73"/>
      <c r="F120" s="73"/>
      <c r="G120" s="73"/>
      <c r="H120" s="73"/>
      <c r="I120" s="73"/>
      <c r="J120" s="73"/>
      <c r="K120" s="73"/>
      <c r="L120" s="73"/>
    </row>
    <row r="121" spans="4:12" ht="12.75">
      <c r="D121" s="73"/>
      <c r="E121" s="73"/>
      <c r="F121" s="73"/>
      <c r="G121" s="73"/>
      <c r="H121" s="73"/>
      <c r="I121" s="73"/>
      <c r="J121" s="73"/>
      <c r="K121" s="73"/>
      <c r="L121" s="73"/>
    </row>
    <row r="122" spans="4:12" ht="12.75">
      <c r="D122" s="73"/>
      <c r="E122" s="73"/>
      <c r="F122" s="73"/>
      <c r="G122" s="73"/>
      <c r="H122" s="73"/>
      <c r="I122" s="73"/>
      <c r="J122" s="73"/>
      <c r="K122" s="73"/>
      <c r="L122" s="73"/>
    </row>
    <row r="123" spans="4:12" ht="12.75">
      <c r="D123" s="73"/>
      <c r="E123" s="73"/>
      <c r="F123" s="73"/>
      <c r="G123" s="73"/>
      <c r="H123" s="73"/>
      <c r="I123" s="73"/>
      <c r="J123" s="73"/>
      <c r="K123" s="73"/>
      <c r="L123" s="73"/>
    </row>
    <row r="124" spans="4:12" ht="12.75">
      <c r="D124" s="73"/>
      <c r="E124" s="73"/>
      <c r="F124" s="73"/>
      <c r="G124" s="73"/>
      <c r="H124" s="73"/>
      <c r="I124" s="73"/>
      <c r="J124" s="73"/>
      <c r="K124" s="73"/>
      <c r="L124" s="73"/>
    </row>
    <row r="125" spans="4:12" ht="12.75">
      <c r="D125" s="73"/>
      <c r="E125" s="73"/>
      <c r="F125" s="73"/>
      <c r="G125" s="73"/>
      <c r="H125" s="73"/>
      <c r="I125" s="73"/>
      <c r="J125" s="73"/>
      <c r="K125" s="73"/>
      <c r="L125" s="73"/>
    </row>
    <row r="126" spans="4:12" ht="12.75">
      <c r="D126" s="73"/>
      <c r="E126" s="73"/>
      <c r="F126" s="73"/>
      <c r="G126" s="73"/>
      <c r="H126" s="73"/>
      <c r="I126" s="73"/>
      <c r="J126" s="73"/>
      <c r="K126" s="73"/>
      <c r="L126" s="73"/>
    </row>
    <row r="127" spans="4:12" ht="12.75">
      <c r="D127" s="73"/>
      <c r="E127" s="73"/>
      <c r="F127" s="73"/>
      <c r="G127" s="73"/>
      <c r="H127" s="73"/>
      <c r="I127" s="73"/>
      <c r="J127" s="73"/>
      <c r="K127" s="73"/>
      <c r="L127" s="73"/>
    </row>
    <row r="128" spans="4:12" ht="12.75">
      <c r="D128" s="73"/>
      <c r="E128" s="73"/>
      <c r="F128" s="73"/>
      <c r="G128" s="73"/>
      <c r="H128" s="73"/>
      <c r="I128" s="73"/>
      <c r="J128" s="73"/>
      <c r="K128" s="73"/>
      <c r="L128" s="73"/>
    </row>
    <row r="129" spans="4:12" ht="12.75">
      <c r="D129" s="73"/>
      <c r="E129" s="73"/>
      <c r="F129" s="73"/>
      <c r="G129" s="73"/>
      <c r="H129" s="73"/>
      <c r="I129" s="73"/>
      <c r="J129" s="73"/>
      <c r="K129" s="73"/>
      <c r="L129" s="73"/>
    </row>
    <row r="130" spans="4:12" ht="12.75">
      <c r="D130" s="73"/>
      <c r="E130" s="73"/>
      <c r="F130" s="73"/>
      <c r="G130" s="73"/>
      <c r="H130" s="73"/>
      <c r="I130" s="73"/>
      <c r="J130" s="73"/>
      <c r="K130" s="73"/>
      <c r="L130" s="73"/>
    </row>
    <row r="131" spans="4:12" ht="12.75">
      <c r="D131" s="73"/>
      <c r="E131" s="73"/>
      <c r="F131" s="73"/>
      <c r="G131" s="73"/>
      <c r="H131" s="73"/>
      <c r="I131" s="73"/>
      <c r="J131" s="73"/>
      <c r="K131" s="73"/>
      <c r="L131" s="73"/>
    </row>
    <row r="132" spans="4:12" ht="12.75">
      <c r="D132" s="73"/>
      <c r="E132" s="73"/>
      <c r="F132" s="73"/>
      <c r="G132" s="73"/>
      <c r="H132" s="73"/>
      <c r="I132" s="73"/>
      <c r="J132" s="73"/>
      <c r="K132" s="73"/>
      <c r="L132" s="73"/>
    </row>
    <row r="133" spans="4:12" ht="12.75">
      <c r="D133" s="73"/>
      <c r="E133" s="73"/>
      <c r="F133" s="73"/>
      <c r="G133" s="73"/>
      <c r="H133" s="73"/>
      <c r="I133" s="73"/>
      <c r="J133" s="73"/>
      <c r="K133" s="73"/>
      <c r="L133" s="73"/>
    </row>
    <row r="134" spans="4:12" ht="12.75">
      <c r="D134" s="73"/>
      <c r="E134" s="73"/>
      <c r="F134" s="73"/>
      <c r="G134" s="73"/>
      <c r="H134" s="73"/>
      <c r="I134" s="73"/>
      <c r="J134" s="73"/>
      <c r="K134" s="73"/>
      <c r="L134" s="73"/>
    </row>
    <row r="135" spans="4:12" ht="12.75">
      <c r="D135" s="73"/>
      <c r="E135" s="73"/>
      <c r="F135" s="73"/>
      <c r="G135" s="73"/>
      <c r="H135" s="73"/>
      <c r="I135" s="73"/>
      <c r="J135" s="73"/>
      <c r="K135" s="73"/>
      <c r="L135" s="73"/>
    </row>
    <row r="136" spans="4:12" ht="12.75">
      <c r="D136" s="73"/>
      <c r="E136" s="73"/>
      <c r="F136" s="73"/>
      <c r="G136" s="73"/>
      <c r="H136" s="73"/>
      <c r="I136" s="73"/>
      <c r="J136" s="73"/>
      <c r="K136" s="73"/>
      <c r="L136" s="73"/>
    </row>
    <row r="137" spans="4:12" ht="12.75">
      <c r="D137" s="73"/>
      <c r="E137" s="73"/>
      <c r="F137" s="73"/>
      <c r="G137" s="73"/>
      <c r="H137" s="73"/>
      <c r="I137" s="73"/>
      <c r="J137" s="73"/>
      <c r="K137" s="73"/>
      <c r="L137" s="73"/>
    </row>
    <row r="138" spans="4:12" ht="12.75">
      <c r="D138" s="73"/>
      <c r="E138" s="73"/>
      <c r="F138" s="73"/>
      <c r="G138" s="73"/>
      <c r="H138" s="73"/>
      <c r="I138" s="73"/>
      <c r="J138" s="73"/>
      <c r="K138" s="73"/>
      <c r="L138" s="73"/>
    </row>
    <row r="139" spans="4:12" ht="12.75">
      <c r="D139" s="73"/>
      <c r="E139" s="73"/>
      <c r="F139" s="73"/>
      <c r="G139" s="73"/>
      <c r="H139" s="73"/>
      <c r="I139" s="73"/>
      <c r="J139" s="73"/>
      <c r="K139" s="73"/>
      <c r="L139" s="73"/>
    </row>
    <row r="140" spans="4:12" ht="12.75">
      <c r="D140" s="73"/>
      <c r="E140" s="73"/>
      <c r="F140" s="73"/>
      <c r="G140" s="73"/>
      <c r="H140" s="73"/>
      <c r="I140" s="73"/>
      <c r="J140" s="73"/>
      <c r="K140" s="73"/>
      <c r="L140" s="73"/>
    </row>
    <row r="141" spans="4:12" ht="12.75">
      <c r="D141" s="73"/>
      <c r="E141" s="73"/>
      <c r="F141" s="73"/>
      <c r="G141" s="73"/>
      <c r="H141" s="73"/>
      <c r="I141" s="73"/>
      <c r="J141" s="73"/>
      <c r="K141" s="73"/>
      <c r="L141" s="73"/>
    </row>
    <row r="142" spans="4:12" ht="12.75">
      <c r="D142" s="73"/>
      <c r="E142" s="73"/>
      <c r="F142" s="73"/>
      <c r="G142" s="73"/>
      <c r="H142" s="73"/>
      <c r="I142" s="73"/>
      <c r="J142" s="73"/>
      <c r="K142" s="73"/>
      <c r="L142" s="73"/>
    </row>
    <row r="143" spans="4:12" ht="12.75">
      <c r="D143" s="73"/>
      <c r="E143" s="73"/>
      <c r="F143" s="73"/>
      <c r="G143" s="73"/>
      <c r="H143" s="73"/>
      <c r="I143" s="73"/>
      <c r="J143" s="73"/>
      <c r="K143" s="73"/>
      <c r="L143" s="73"/>
    </row>
    <row r="144" spans="4:12" ht="12.75">
      <c r="D144" s="73"/>
      <c r="E144" s="73"/>
      <c r="F144" s="73"/>
      <c r="G144" s="73"/>
      <c r="H144" s="73"/>
      <c r="I144" s="73"/>
      <c r="J144" s="73"/>
      <c r="K144" s="73"/>
      <c r="L144" s="73"/>
    </row>
    <row r="145" spans="4:12" ht="12.75">
      <c r="D145" s="73"/>
      <c r="E145" s="73"/>
      <c r="F145" s="73"/>
      <c r="G145" s="73"/>
      <c r="H145" s="73"/>
      <c r="I145" s="73"/>
      <c r="J145" s="73"/>
      <c r="K145" s="73"/>
      <c r="L145" s="73"/>
    </row>
    <row r="146" spans="4:12" ht="12.75">
      <c r="D146" s="73"/>
      <c r="E146" s="73"/>
      <c r="F146" s="73"/>
      <c r="G146" s="73"/>
      <c r="H146" s="73"/>
      <c r="I146" s="73"/>
      <c r="J146" s="73"/>
      <c r="K146" s="73"/>
      <c r="L146" s="73"/>
    </row>
    <row r="147" spans="4:12" ht="12.75">
      <c r="D147" s="73"/>
      <c r="E147" s="73"/>
      <c r="F147" s="73"/>
      <c r="G147" s="73"/>
      <c r="H147" s="73"/>
      <c r="I147" s="73"/>
      <c r="J147" s="73"/>
      <c r="K147" s="73"/>
      <c r="L147" s="73"/>
    </row>
    <row r="148" spans="4:12" ht="12.75">
      <c r="D148" s="73"/>
      <c r="E148" s="73"/>
      <c r="F148" s="73"/>
      <c r="G148" s="73"/>
      <c r="H148" s="73"/>
      <c r="I148" s="73"/>
      <c r="J148" s="73"/>
      <c r="K148" s="73"/>
      <c r="L148" s="73"/>
    </row>
    <row r="149" spans="4:12" ht="12.75">
      <c r="D149" s="73"/>
      <c r="E149" s="73"/>
      <c r="F149" s="73"/>
      <c r="G149" s="73"/>
      <c r="H149" s="73"/>
      <c r="I149" s="73"/>
      <c r="J149" s="73"/>
      <c r="K149" s="73"/>
      <c r="L149" s="73"/>
    </row>
    <row r="150" spans="4:12" ht="12.75">
      <c r="D150" s="73"/>
      <c r="E150" s="73"/>
      <c r="F150" s="73"/>
      <c r="G150" s="73"/>
      <c r="H150" s="73"/>
      <c r="I150" s="73"/>
      <c r="J150" s="73"/>
      <c r="K150" s="73"/>
      <c r="L150" s="73"/>
    </row>
    <row r="151" spans="4:12" ht="12.75">
      <c r="D151" s="73"/>
      <c r="E151" s="73"/>
      <c r="F151" s="73"/>
      <c r="G151" s="73"/>
      <c r="H151" s="73"/>
      <c r="I151" s="73"/>
      <c r="J151" s="73"/>
      <c r="K151" s="73"/>
      <c r="L151" s="73"/>
    </row>
    <row r="152" spans="4:12" ht="12.75">
      <c r="D152" s="73"/>
      <c r="E152" s="73"/>
      <c r="F152" s="73"/>
      <c r="G152" s="73"/>
      <c r="H152" s="73"/>
      <c r="I152" s="73"/>
      <c r="J152" s="73"/>
      <c r="K152" s="73"/>
      <c r="L152" s="73"/>
    </row>
    <row r="153" spans="4:12" ht="12.75">
      <c r="D153" s="73"/>
      <c r="E153" s="73"/>
      <c r="F153" s="73"/>
      <c r="G153" s="73"/>
      <c r="H153" s="73"/>
      <c r="I153" s="73"/>
      <c r="J153" s="73"/>
      <c r="K153" s="73"/>
      <c r="L153" s="73"/>
    </row>
    <row r="154" spans="4:12" ht="12.75">
      <c r="D154" s="73"/>
      <c r="E154" s="73"/>
      <c r="F154" s="73"/>
      <c r="G154" s="73"/>
      <c r="H154" s="73"/>
      <c r="I154" s="73"/>
      <c r="J154" s="73"/>
      <c r="K154" s="73"/>
      <c r="L154" s="73"/>
    </row>
    <row r="155" spans="4:12" ht="12.75">
      <c r="D155" s="73"/>
      <c r="E155" s="73"/>
      <c r="F155" s="73"/>
      <c r="G155" s="73"/>
      <c r="H155" s="73"/>
      <c r="I155" s="73"/>
      <c r="J155" s="73"/>
      <c r="K155" s="73"/>
      <c r="L155" s="73"/>
    </row>
    <row r="156" spans="4:12" ht="12.75">
      <c r="D156" s="73"/>
      <c r="E156" s="73"/>
      <c r="F156" s="73"/>
      <c r="G156" s="73"/>
      <c r="H156" s="73"/>
      <c r="I156" s="73"/>
      <c r="J156" s="73"/>
      <c r="K156" s="73"/>
      <c r="L156" s="73"/>
    </row>
    <row r="157" spans="4:12" ht="12.75">
      <c r="D157" s="73"/>
      <c r="E157" s="73"/>
      <c r="F157" s="73"/>
      <c r="G157" s="73"/>
      <c r="H157" s="73"/>
      <c r="I157" s="73"/>
      <c r="J157" s="73"/>
      <c r="K157" s="73"/>
      <c r="L157" s="73"/>
    </row>
    <row r="158" spans="4:12" ht="12.75">
      <c r="D158" s="73"/>
      <c r="E158" s="73"/>
      <c r="F158" s="73"/>
      <c r="G158" s="73"/>
      <c r="H158" s="73"/>
      <c r="I158" s="73"/>
      <c r="J158" s="73"/>
      <c r="K158" s="73"/>
      <c r="L158" s="73"/>
    </row>
    <row r="159" spans="4:12" ht="12.75">
      <c r="D159" s="73"/>
      <c r="E159" s="73"/>
      <c r="F159" s="73"/>
      <c r="G159" s="73"/>
      <c r="H159" s="73"/>
      <c r="I159" s="73"/>
      <c r="J159" s="73"/>
      <c r="K159" s="73"/>
      <c r="L159" s="73"/>
    </row>
    <row r="160" spans="4:12" ht="12.75">
      <c r="D160" s="73"/>
      <c r="E160" s="73"/>
      <c r="F160" s="73"/>
      <c r="G160" s="73"/>
      <c r="H160" s="73"/>
      <c r="I160" s="73"/>
      <c r="J160" s="73"/>
      <c r="K160" s="73"/>
      <c r="L160" s="73"/>
    </row>
    <row r="161" spans="4:12" ht="12.75">
      <c r="D161" s="73"/>
      <c r="E161" s="73"/>
      <c r="F161" s="73"/>
      <c r="G161" s="73"/>
      <c r="H161" s="73"/>
      <c r="I161" s="73"/>
      <c r="J161" s="73"/>
      <c r="K161" s="73"/>
      <c r="L161" s="73"/>
    </row>
    <row r="162" spans="4:12" ht="12.75">
      <c r="D162" s="73"/>
      <c r="E162" s="73"/>
      <c r="F162" s="73"/>
      <c r="G162" s="73"/>
      <c r="H162" s="73"/>
      <c r="I162" s="73"/>
      <c r="J162" s="73"/>
      <c r="K162" s="73"/>
      <c r="L162" s="73"/>
    </row>
    <row r="163" spans="4:12" ht="12.75">
      <c r="D163" s="73"/>
      <c r="E163" s="73"/>
      <c r="F163" s="73"/>
      <c r="G163" s="73"/>
      <c r="H163" s="73"/>
      <c r="I163" s="73"/>
      <c r="J163" s="73"/>
      <c r="K163" s="73"/>
      <c r="L163" s="73"/>
    </row>
    <row r="164" spans="4:12" ht="12.75">
      <c r="D164" s="73"/>
      <c r="E164" s="73"/>
      <c r="F164" s="73"/>
      <c r="G164" s="73"/>
      <c r="H164" s="73"/>
      <c r="I164" s="73"/>
      <c r="J164" s="73"/>
      <c r="K164" s="73"/>
      <c r="L164" s="73"/>
    </row>
    <row r="165" spans="4:12" ht="12.75">
      <c r="D165" s="73"/>
      <c r="E165" s="73"/>
      <c r="F165" s="73"/>
      <c r="G165" s="73"/>
      <c r="H165" s="73"/>
      <c r="I165" s="73"/>
      <c r="J165" s="73"/>
      <c r="K165" s="73"/>
      <c r="L165" s="73"/>
    </row>
    <row r="166" spans="4:12" ht="12.75">
      <c r="D166" s="73"/>
      <c r="E166" s="73"/>
      <c r="F166" s="73"/>
      <c r="G166" s="73"/>
      <c r="H166" s="73"/>
      <c r="I166" s="73"/>
      <c r="J166" s="73"/>
      <c r="K166" s="73"/>
      <c r="L166" s="73"/>
    </row>
    <row r="167" spans="4:12" ht="12.75">
      <c r="D167" s="73"/>
      <c r="E167" s="73"/>
      <c r="F167" s="73"/>
      <c r="G167" s="73"/>
      <c r="H167" s="73"/>
      <c r="I167" s="73"/>
      <c r="J167" s="73"/>
      <c r="K167" s="73"/>
      <c r="L167" s="73"/>
    </row>
    <row r="168" spans="4:12" ht="12.75">
      <c r="D168" s="73"/>
      <c r="E168" s="73"/>
      <c r="F168" s="73"/>
      <c r="G168" s="73"/>
      <c r="H168" s="73"/>
      <c r="I168" s="73"/>
      <c r="J168" s="73"/>
      <c r="K168" s="73"/>
      <c r="L168" s="73"/>
    </row>
    <row r="169" spans="4:12" ht="12.75">
      <c r="D169" s="73"/>
      <c r="E169" s="73"/>
      <c r="F169" s="73"/>
      <c r="G169" s="73"/>
      <c r="H169" s="73"/>
      <c r="I169" s="73"/>
      <c r="J169" s="73"/>
      <c r="K169" s="73"/>
      <c r="L169" s="73"/>
    </row>
    <row r="170" spans="4:12" ht="12.75">
      <c r="D170" s="73"/>
      <c r="E170" s="73"/>
      <c r="F170" s="73"/>
      <c r="G170" s="73"/>
      <c r="H170" s="73"/>
      <c r="I170" s="73"/>
      <c r="J170" s="73"/>
      <c r="K170" s="73"/>
      <c r="L170" s="73"/>
    </row>
    <row r="171" spans="4:12" ht="12.75">
      <c r="D171" s="73"/>
      <c r="E171" s="73"/>
      <c r="F171" s="73"/>
      <c r="G171" s="73"/>
      <c r="H171" s="73"/>
      <c r="I171" s="73"/>
      <c r="J171" s="73"/>
      <c r="K171" s="73"/>
      <c r="L171" s="73"/>
    </row>
    <row r="172" spans="4:12" ht="12.75">
      <c r="D172" s="73"/>
      <c r="E172" s="73"/>
      <c r="F172" s="73"/>
      <c r="G172" s="73"/>
      <c r="H172" s="73"/>
      <c r="I172" s="73"/>
      <c r="J172" s="73"/>
      <c r="K172" s="73"/>
      <c r="L172" s="73"/>
    </row>
    <row r="173" spans="4:12" ht="12.75">
      <c r="D173" s="73"/>
      <c r="E173" s="73"/>
      <c r="F173" s="73"/>
      <c r="G173" s="73"/>
      <c r="H173" s="73"/>
      <c r="I173" s="73"/>
      <c r="J173" s="73"/>
      <c r="K173" s="73"/>
      <c r="L173" s="73"/>
    </row>
    <row r="174" spans="4:12" ht="12.75">
      <c r="D174" s="73"/>
      <c r="E174" s="73"/>
      <c r="F174" s="73"/>
      <c r="G174" s="73"/>
      <c r="H174" s="73"/>
      <c r="I174" s="73"/>
      <c r="J174" s="73"/>
      <c r="K174" s="73"/>
      <c r="L174" s="73"/>
    </row>
    <row r="175" spans="4:12" ht="12.75">
      <c r="D175" s="73"/>
      <c r="E175" s="73"/>
      <c r="F175" s="73"/>
      <c r="G175" s="73"/>
      <c r="H175" s="73"/>
      <c r="I175" s="73"/>
      <c r="J175" s="73"/>
      <c r="K175" s="73"/>
      <c r="L175" s="73"/>
    </row>
  </sheetData>
  <printOptions horizontalCentered="1"/>
  <pageMargins left="0.25" right="0.25" top="0.5" bottom="0.5" header="0.5" footer="0.5"/>
  <pageSetup fitToHeight="1" fitToWidth="1" horizontalDpi="600" verticalDpi="600" orientation="landscape" paperSize="5" scale="54"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AH160"/>
  <sheetViews>
    <sheetView zoomScale="75" zoomScaleNormal="75" workbookViewId="0" topLeftCell="A1">
      <selection activeCell="A1" sqref="A1"/>
    </sheetView>
  </sheetViews>
  <sheetFormatPr defaultColWidth="9.140625" defaultRowHeight="12.75"/>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ustomWidth="1"/>
    <col min="32" max="16384" width="9.140625" style="53" customWidth="1"/>
  </cols>
  <sheetData>
    <row r="1" spans="1:31" s="81" customFormat="1" ht="18.75" customHeight="1">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c r="A2" s="69" t="s">
        <v>71</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c r="A3" s="69" t="s">
        <v>90</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27" ht="12.75">
      <c r="A5" s="105"/>
      <c r="B5" s="106" t="s">
        <v>45</v>
      </c>
      <c r="C5" s="107" t="s">
        <v>36</v>
      </c>
      <c r="D5" s="107" t="s">
        <v>38</v>
      </c>
      <c r="E5" s="107"/>
      <c r="F5" s="107" t="s">
        <v>51</v>
      </c>
      <c r="G5" s="107" t="s">
        <v>89</v>
      </c>
      <c r="H5" s="108" t="s">
        <v>47</v>
      </c>
      <c r="I5" s="104">
        <v>40178</v>
      </c>
      <c r="J5" s="100"/>
      <c r="K5" s="100"/>
      <c r="L5" s="102"/>
      <c r="M5" s="103">
        <v>40543</v>
      </c>
      <c r="N5" s="100"/>
      <c r="O5" s="101"/>
      <c r="P5" s="100"/>
      <c r="Q5" s="101"/>
      <c r="R5" s="100"/>
      <c r="S5" s="102"/>
      <c r="T5" s="103">
        <v>40908</v>
      </c>
      <c r="U5" s="100"/>
      <c r="V5" s="101"/>
      <c r="W5" s="100"/>
      <c r="X5" s="101"/>
      <c r="Y5" s="100"/>
      <c r="Z5" s="118"/>
      <c r="AA5" s="146"/>
    </row>
    <row r="6" spans="1:27" ht="12" customHeight="1" thickBot="1">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27" ht="15" customHeight="1">
      <c r="A7" s="109"/>
      <c r="B7" s="54"/>
      <c r="H7" s="88"/>
      <c r="I7" s="54"/>
      <c r="J7" s="54"/>
      <c r="K7" s="54"/>
      <c r="L7" s="91"/>
      <c r="M7" s="54"/>
      <c r="N7" s="54"/>
      <c r="O7" s="54"/>
      <c r="P7" s="54"/>
      <c r="Q7" s="54"/>
      <c r="R7" s="54"/>
      <c r="S7" s="91"/>
      <c r="T7" s="54"/>
      <c r="U7" s="54"/>
      <c r="V7" s="54"/>
      <c r="W7" s="54"/>
      <c r="X7" s="54"/>
      <c r="Y7" s="54"/>
      <c r="Z7" s="120"/>
      <c r="AA7" s="147"/>
    </row>
    <row r="8" spans="1:27" ht="15" customHeight="1">
      <c r="A8" s="110" t="s">
        <v>224</v>
      </c>
      <c r="B8" s="176">
        <v>27395</v>
      </c>
      <c r="C8" s="130" t="s">
        <v>56</v>
      </c>
      <c r="D8" s="67">
        <v>20</v>
      </c>
      <c r="E8" s="177">
        <v>4505</v>
      </c>
      <c r="F8" s="76">
        <v>0</v>
      </c>
      <c r="G8" s="74">
        <f>+E8-F8</f>
        <v>4505</v>
      </c>
      <c r="H8" s="96">
        <f>+(E8-F8)/(D8*12)</f>
        <v>18.770833333333332</v>
      </c>
      <c r="I8" s="74">
        <f>IF(B8&lt;$I$5,E8,0)</f>
        <v>4505</v>
      </c>
      <c r="J8" s="71">
        <f>IF(B8&gt;$I$5,0,IF(($I$5-B8)/30.4375&gt;(D8*12),(D8*12),($I$5-B8)/30.4375))</f>
        <v>240</v>
      </c>
      <c r="K8" s="74">
        <f>IF(H8*J8&gt;I8,-I8,-H8*J8)</f>
        <v>-4505</v>
      </c>
      <c r="L8" s="96">
        <f>+I8+K8</f>
        <v>0</v>
      </c>
      <c r="M8" s="74">
        <f>IF(AND($I$5&lt;B8,B8&lt;$M$5+1),E8,0)</f>
        <v>0</v>
      </c>
      <c r="N8" s="74">
        <f>IF(AND($I$5&lt;C8,C8&lt;$M$5+1),-E8,0)</f>
        <v>0</v>
      </c>
      <c r="O8" s="74">
        <f>+I8+M8+N8</f>
        <v>4505</v>
      </c>
      <c r="P8" s="67"/>
      <c r="Q8" s="74">
        <f>-H8*P8</f>
        <v>0</v>
      </c>
      <c r="R8" s="74">
        <f>IF(O8=0,0,K8+Q8)</f>
        <v>-4505</v>
      </c>
      <c r="S8" s="96">
        <f>+O8+R8</f>
        <v>0</v>
      </c>
      <c r="T8" s="74">
        <f>IF(AND($M$5&lt;B8,J8&lt;$T$5+1),E8,0)</f>
        <v>0</v>
      </c>
      <c r="U8" s="74">
        <f>IF(AND($M$5&lt;C8,C8&lt;$T$5+1),-E8,0)</f>
        <v>0</v>
      </c>
      <c r="V8" s="74">
        <f>+O8+T8+U8</f>
        <v>4505</v>
      </c>
      <c r="W8" s="67"/>
      <c r="X8" s="74">
        <f>-H8*W8</f>
        <v>0</v>
      </c>
      <c r="Y8" s="74">
        <f>IF(V8=0,0,R8+X8)</f>
        <v>-4505</v>
      </c>
      <c r="Z8" s="121">
        <f>+V8+Y8</f>
        <v>0</v>
      </c>
      <c r="AA8" s="148" t="str">
        <f>IF(J8+P8+W8&lt;((D8*12)+1),"OK","ERROR")</f>
        <v>OK</v>
      </c>
    </row>
    <row r="9" spans="1:27" ht="15" customHeight="1">
      <c r="A9" s="110" t="s">
        <v>225</v>
      </c>
      <c r="B9" s="176">
        <v>27395</v>
      </c>
      <c r="C9" s="94"/>
      <c r="D9" s="67">
        <v>20</v>
      </c>
      <c r="E9" s="177">
        <v>4505</v>
      </c>
      <c r="F9" s="76">
        <v>0</v>
      </c>
      <c r="G9" s="74">
        <f aca="true" t="shared" si="0" ref="G9:G50">+E9-F9</f>
        <v>4505</v>
      </c>
      <c r="H9" s="96">
        <f aca="true" t="shared" si="1" ref="H9:H50">+(E9-F9)/(D9*12)</f>
        <v>18.770833333333332</v>
      </c>
      <c r="I9" s="74">
        <f aca="true" t="shared" si="2" ref="I9:I50">IF(B9&lt;$I$5,E9,0)</f>
        <v>4505</v>
      </c>
      <c r="J9" s="71">
        <f aca="true" t="shared" si="3" ref="J9:J50">IF(B9&gt;$I$5,0,IF(($I$5-B9)/30.4375&gt;(D9*12),(D9*12),($I$5-B9)/30.4375))</f>
        <v>240</v>
      </c>
      <c r="K9" s="74">
        <f aca="true" t="shared" si="4" ref="K9:K50">IF(H9*J9&gt;I9,-I9,-H9*J9)</f>
        <v>-4505</v>
      </c>
      <c r="L9" s="96">
        <f aca="true" t="shared" si="5" ref="L9:L50">+I9+K9</f>
        <v>0</v>
      </c>
      <c r="M9" s="74">
        <f aca="true" t="shared" si="6" ref="M9:M50">IF(AND($I$5&lt;B9,B9&lt;$M$5+1),E9,0)</f>
        <v>0</v>
      </c>
      <c r="N9" s="74">
        <f aca="true" t="shared" si="7" ref="N9:N50">IF(AND($I$5&lt;C9,C9&lt;$M$5+1),-E9,0)</f>
        <v>0</v>
      </c>
      <c r="O9" s="74">
        <f aca="true" t="shared" si="8" ref="O9:O50">+I9+M9+N9</f>
        <v>4505</v>
      </c>
      <c r="P9" s="67"/>
      <c r="Q9" s="74">
        <f aca="true" t="shared" si="9" ref="Q9:Q50">-H9*P9</f>
        <v>0</v>
      </c>
      <c r="R9" s="74">
        <f aca="true" t="shared" si="10" ref="R9:R50">IF(O9=0,0,K9+Q9)</f>
        <v>-4505</v>
      </c>
      <c r="S9" s="96">
        <f aca="true" t="shared" si="11" ref="S9:S50">+O9+R9</f>
        <v>0</v>
      </c>
      <c r="T9" s="74">
        <f aca="true" t="shared" si="12" ref="T9:T50">IF(AND($M$5&lt;B9,J9&lt;$T$5+1),E9,0)</f>
        <v>0</v>
      </c>
      <c r="U9" s="74">
        <f aca="true" t="shared" si="13" ref="U9:U50">IF(AND($M$5&lt;C9,C9&lt;$T$5+1),-E9,0)</f>
        <v>0</v>
      </c>
      <c r="V9" s="74">
        <f aca="true" t="shared" si="14" ref="V9:V50">+O9+T9+U9</f>
        <v>4505</v>
      </c>
      <c r="W9" s="67"/>
      <c r="X9" s="74">
        <f aca="true" t="shared" si="15" ref="X9:X50">-H9*W9</f>
        <v>0</v>
      </c>
      <c r="Y9" s="74">
        <f aca="true" t="shared" si="16" ref="Y9:Y50">IF(V9=0,0,R9+X9)</f>
        <v>-4505</v>
      </c>
      <c r="Z9" s="121">
        <f aca="true" t="shared" si="17" ref="Z9:Z50">+V9+Y9</f>
        <v>0</v>
      </c>
      <c r="AA9" s="148" t="str">
        <f aca="true" t="shared" si="18" ref="AA9:AA50">IF(J9+P9+W9&lt;((D9*12)+1),"OK","ERROR")</f>
        <v>OK</v>
      </c>
    </row>
    <row r="10" spans="1:27" ht="15" customHeight="1">
      <c r="A10" s="110" t="s">
        <v>226</v>
      </c>
      <c r="B10" s="176">
        <v>27395</v>
      </c>
      <c r="C10" s="94"/>
      <c r="D10" s="67">
        <v>20</v>
      </c>
      <c r="E10" s="177">
        <v>4505</v>
      </c>
      <c r="F10" s="76">
        <v>0</v>
      </c>
      <c r="G10" s="74">
        <f t="shared" si="0"/>
        <v>4505</v>
      </c>
      <c r="H10" s="96">
        <f t="shared" si="1"/>
        <v>18.770833333333332</v>
      </c>
      <c r="I10" s="74">
        <f t="shared" si="2"/>
        <v>4505</v>
      </c>
      <c r="J10" s="71">
        <f t="shared" si="3"/>
        <v>240</v>
      </c>
      <c r="K10" s="74">
        <f t="shared" si="4"/>
        <v>-4505</v>
      </c>
      <c r="L10" s="96">
        <f t="shared" si="5"/>
        <v>0</v>
      </c>
      <c r="M10" s="74">
        <f t="shared" si="6"/>
        <v>0</v>
      </c>
      <c r="N10" s="74">
        <f t="shared" si="7"/>
        <v>0</v>
      </c>
      <c r="O10" s="74">
        <f t="shared" si="8"/>
        <v>4505</v>
      </c>
      <c r="P10" s="67"/>
      <c r="Q10" s="74">
        <f t="shared" si="9"/>
        <v>0</v>
      </c>
      <c r="R10" s="74">
        <f t="shared" si="10"/>
        <v>-4505</v>
      </c>
      <c r="S10" s="96">
        <f t="shared" si="11"/>
        <v>0</v>
      </c>
      <c r="T10" s="74">
        <f t="shared" si="12"/>
        <v>0</v>
      </c>
      <c r="U10" s="74">
        <f t="shared" si="13"/>
        <v>0</v>
      </c>
      <c r="V10" s="74">
        <f t="shared" si="14"/>
        <v>4505</v>
      </c>
      <c r="W10" s="67"/>
      <c r="X10" s="74">
        <f t="shared" si="15"/>
        <v>0</v>
      </c>
      <c r="Y10" s="74">
        <f t="shared" si="16"/>
        <v>-4505</v>
      </c>
      <c r="Z10" s="121">
        <f t="shared" si="17"/>
        <v>0</v>
      </c>
      <c r="AA10" s="148" t="str">
        <f t="shared" si="18"/>
        <v>OK</v>
      </c>
    </row>
    <row r="11" spans="1:31" s="61" customFormat="1" ht="13.5" customHeight="1">
      <c r="A11" s="110" t="s">
        <v>227</v>
      </c>
      <c r="B11" s="176">
        <v>35796</v>
      </c>
      <c r="C11" s="94"/>
      <c r="D11" s="67">
        <v>20</v>
      </c>
      <c r="E11" s="177">
        <v>8921</v>
      </c>
      <c r="F11" s="76">
        <v>0</v>
      </c>
      <c r="G11" s="74">
        <f t="shared" si="0"/>
        <v>8921</v>
      </c>
      <c r="H11" s="96">
        <f t="shared" si="1"/>
        <v>37.170833333333334</v>
      </c>
      <c r="I11" s="74">
        <f t="shared" si="2"/>
        <v>8921</v>
      </c>
      <c r="J11" s="71">
        <f t="shared" si="3"/>
        <v>143.9671457905544</v>
      </c>
      <c r="K11" s="191">
        <f>IF(H11*J11&gt;I11,-I11,-H11*J11)-3.06</f>
        <v>-5354.4387816564</v>
      </c>
      <c r="L11" s="96">
        <f>+I11+K11</f>
        <v>3566.5612183435996</v>
      </c>
      <c r="M11" s="74">
        <f t="shared" si="6"/>
        <v>0</v>
      </c>
      <c r="N11" s="74">
        <f t="shared" si="7"/>
        <v>0</v>
      </c>
      <c r="O11" s="74">
        <f t="shared" si="8"/>
        <v>8921</v>
      </c>
      <c r="P11" s="67">
        <v>12</v>
      </c>
      <c r="Q11" s="74">
        <f t="shared" si="9"/>
        <v>-446.05</v>
      </c>
      <c r="R11" s="74">
        <f t="shared" si="10"/>
        <v>-5800.4887816564005</v>
      </c>
      <c r="S11" s="96">
        <f t="shared" si="11"/>
        <v>3120.5112183435995</v>
      </c>
      <c r="T11" s="74">
        <f t="shared" si="12"/>
        <v>0</v>
      </c>
      <c r="U11" s="74">
        <f t="shared" si="13"/>
        <v>0</v>
      </c>
      <c r="V11" s="74">
        <f t="shared" si="14"/>
        <v>8921</v>
      </c>
      <c r="W11" s="67">
        <v>12</v>
      </c>
      <c r="X11" s="74">
        <f t="shared" si="15"/>
        <v>-446.05</v>
      </c>
      <c r="Y11" s="74">
        <f t="shared" si="16"/>
        <v>-6246.538781656401</v>
      </c>
      <c r="Z11" s="121">
        <f t="shared" si="17"/>
        <v>2674.4612183435993</v>
      </c>
      <c r="AA11" s="148" t="str">
        <f t="shared" si="18"/>
        <v>OK</v>
      </c>
      <c r="AB11" s="55"/>
      <c r="AC11" s="55"/>
      <c r="AD11" s="55"/>
      <c r="AE11" s="55"/>
    </row>
    <row r="12" spans="1:31" s="61" customFormat="1" ht="13.5" customHeight="1">
      <c r="A12" s="110" t="s">
        <v>228</v>
      </c>
      <c r="B12" s="176">
        <v>29221</v>
      </c>
      <c r="C12" s="94"/>
      <c r="D12" s="67">
        <v>20</v>
      </c>
      <c r="E12" s="177">
        <v>7548</v>
      </c>
      <c r="F12" s="76">
        <v>0</v>
      </c>
      <c r="G12" s="74">
        <f t="shared" si="0"/>
        <v>7548</v>
      </c>
      <c r="H12" s="96">
        <f t="shared" si="1"/>
        <v>31.45</v>
      </c>
      <c r="I12" s="74">
        <f t="shared" si="2"/>
        <v>7548</v>
      </c>
      <c r="J12" s="71">
        <f t="shared" si="3"/>
        <v>240</v>
      </c>
      <c r="K12" s="74">
        <f t="shared" si="4"/>
        <v>-7548</v>
      </c>
      <c r="L12" s="96">
        <f t="shared" si="5"/>
        <v>0</v>
      </c>
      <c r="M12" s="74">
        <f t="shared" si="6"/>
        <v>0</v>
      </c>
      <c r="N12" s="74">
        <f t="shared" si="7"/>
        <v>0</v>
      </c>
      <c r="O12" s="74">
        <f t="shared" si="8"/>
        <v>7548</v>
      </c>
      <c r="P12" s="67"/>
      <c r="Q12" s="74">
        <f t="shared" si="9"/>
        <v>0</v>
      </c>
      <c r="R12" s="74">
        <f t="shared" si="10"/>
        <v>-7548</v>
      </c>
      <c r="S12" s="96">
        <f t="shared" si="11"/>
        <v>0</v>
      </c>
      <c r="T12" s="74">
        <f t="shared" si="12"/>
        <v>0</v>
      </c>
      <c r="U12" s="74">
        <f t="shared" si="13"/>
        <v>0</v>
      </c>
      <c r="V12" s="74">
        <f t="shared" si="14"/>
        <v>7548</v>
      </c>
      <c r="W12" s="67"/>
      <c r="X12" s="74">
        <f t="shared" si="15"/>
        <v>0</v>
      </c>
      <c r="Y12" s="74">
        <f t="shared" si="16"/>
        <v>-7548</v>
      </c>
      <c r="Z12" s="121">
        <f t="shared" si="17"/>
        <v>0</v>
      </c>
      <c r="AA12" s="148" t="str">
        <f t="shared" si="18"/>
        <v>OK</v>
      </c>
      <c r="AB12" s="55"/>
      <c r="AC12" s="59"/>
      <c r="AD12" s="55"/>
      <c r="AE12" s="59"/>
    </row>
    <row r="13" spans="1:34" ht="12.75" customHeight="1">
      <c r="A13" s="110" t="s">
        <v>229</v>
      </c>
      <c r="B13" s="176">
        <v>29221</v>
      </c>
      <c r="C13" s="94"/>
      <c r="D13" s="67">
        <v>20</v>
      </c>
      <c r="E13" s="177">
        <v>7548</v>
      </c>
      <c r="F13" s="76">
        <v>0</v>
      </c>
      <c r="G13" s="74">
        <f t="shared" si="0"/>
        <v>7548</v>
      </c>
      <c r="H13" s="96">
        <f t="shared" si="1"/>
        <v>31.45</v>
      </c>
      <c r="I13" s="74">
        <f t="shared" si="2"/>
        <v>7548</v>
      </c>
      <c r="J13" s="71">
        <f t="shared" si="3"/>
        <v>240</v>
      </c>
      <c r="K13" s="74">
        <f t="shared" si="4"/>
        <v>-7548</v>
      </c>
      <c r="L13" s="96">
        <f t="shared" si="5"/>
        <v>0</v>
      </c>
      <c r="M13" s="74">
        <f t="shared" si="6"/>
        <v>0</v>
      </c>
      <c r="N13" s="74">
        <f t="shared" si="7"/>
        <v>0</v>
      </c>
      <c r="O13" s="74">
        <f t="shared" si="8"/>
        <v>7548</v>
      </c>
      <c r="P13" s="67"/>
      <c r="Q13" s="74">
        <f t="shared" si="9"/>
        <v>0</v>
      </c>
      <c r="R13" s="74">
        <f t="shared" si="10"/>
        <v>-7548</v>
      </c>
      <c r="S13" s="96">
        <f t="shared" si="11"/>
        <v>0</v>
      </c>
      <c r="T13" s="74">
        <f t="shared" si="12"/>
        <v>0</v>
      </c>
      <c r="U13" s="74">
        <f t="shared" si="13"/>
        <v>0</v>
      </c>
      <c r="V13" s="74">
        <f t="shared" si="14"/>
        <v>7548</v>
      </c>
      <c r="W13" s="67"/>
      <c r="X13" s="74">
        <f t="shared" si="15"/>
        <v>0</v>
      </c>
      <c r="Y13" s="74">
        <f t="shared" si="16"/>
        <v>-7548</v>
      </c>
      <c r="Z13" s="121">
        <f t="shared" si="17"/>
        <v>0</v>
      </c>
      <c r="AA13" s="148" t="str">
        <f t="shared" si="18"/>
        <v>OK</v>
      </c>
      <c r="AF13" s="5"/>
      <c r="AG13" s="5"/>
      <c r="AH13" s="5"/>
    </row>
    <row r="14" spans="1:34" ht="12.75" customHeight="1">
      <c r="A14" s="110" t="s">
        <v>230</v>
      </c>
      <c r="B14" s="176">
        <v>29221</v>
      </c>
      <c r="C14" s="94"/>
      <c r="D14" s="67">
        <v>20</v>
      </c>
      <c r="E14" s="177">
        <v>7548</v>
      </c>
      <c r="F14" s="76">
        <v>0</v>
      </c>
      <c r="G14" s="74">
        <f t="shared" si="0"/>
        <v>7548</v>
      </c>
      <c r="H14" s="96">
        <f t="shared" si="1"/>
        <v>31.45</v>
      </c>
      <c r="I14" s="74">
        <f t="shared" si="2"/>
        <v>7548</v>
      </c>
      <c r="J14" s="71">
        <f t="shared" si="3"/>
        <v>240</v>
      </c>
      <c r="K14" s="74">
        <f t="shared" si="4"/>
        <v>-7548</v>
      </c>
      <c r="L14" s="96">
        <f t="shared" si="5"/>
        <v>0</v>
      </c>
      <c r="M14" s="74">
        <f t="shared" si="6"/>
        <v>0</v>
      </c>
      <c r="N14" s="74">
        <f t="shared" si="7"/>
        <v>0</v>
      </c>
      <c r="O14" s="74">
        <f t="shared" si="8"/>
        <v>7548</v>
      </c>
      <c r="P14" s="67"/>
      <c r="Q14" s="74">
        <f t="shared" si="9"/>
        <v>0</v>
      </c>
      <c r="R14" s="74">
        <f t="shared" si="10"/>
        <v>-7548</v>
      </c>
      <c r="S14" s="96">
        <f t="shared" si="11"/>
        <v>0</v>
      </c>
      <c r="T14" s="74">
        <f t="shared" si="12"/>
        <v>0</v>
      </c>
      <c r="U14" s="74">
        <f t="shared" si="13"/>
        <v>0</v>
      </c>
      <c r="V14" s="74">
        <f t="shared" si="14"/>
        <v>7548</v>
      </c>
      <c r="W14" s="67"/>
      <c r="X14" s="74">
        <f t="shared" si="15"/>
        <v>0</v>
      </c>
      <c r="Y14" s="74">
        <f t="shared" si="16"/>
        <v>-7548</v>
      </c>
      <c r="Z14" s="121">
        <f t="shared" si="17"/>
        <v>0</v>
      </c>
      <c r="AA14" s="148" t="str">
        <f t="shared" si="18"/>
        <v>OK</v>
      </c>
      <c r="AF14" s="5"/>
      <c r="AG14" s="5"/>
      <c r="AH14" s="5"/>
    </row>
    <row r="15" spans="1:34" ht="12.75" customHeight="1">
      <c r="A15" s="110" t="s">
        <v>231</v>
      </c>
      <c r="B15" s="176">
        <v>35796</v>
      </c>
      <c r="C15" s="94"/>
      <c r="D15" s="67">
        <v>20</v>
      </c>
      <c r="E15" s="177">
        <v>8921</v>
      </c>
      <c r="F15" s="76">
        <v>0</v>
      </c>
      <c r="G15" s="74">
        <f aca="true" t="shared" si="19" ref="G15:G26">+E15-F15</f>
        <v>8921</v>
      </c>
      <c r="H15" s="96">
        <f aca="true" t="shared" si="20" ref="H15:H26">+(E15-F15)/(D15*12)</f>
        <v>37.170833333333334</v>
      </c>
      <c r="I15" s="74">
        <f aca="true" t="shared" si="21" ref="I15:I26">IF(B15&lt;$I$5,E15,0)</f>
        <v>8921</v>
      </c>
      <c r="J15" s="71">
        <f aca="true" t="shared" si="22" ref="J15:J26">IF(B15&gt;$I$5,0,IF(($I$5-B15)/30.4375&gt;(D15*12),(D15*12),($I$5-B15)/30.4375))</f>
        <v>143.9671457905544</v>
      </c>
      <c r="K15" s="74">
        <f aca="true" t="shared" si="23" ref="K15:K26">IF(H15*J15&gt;I15,-I15,-H15*J15)</f>
        <v>-5351.3787816564</v>
      </c>
      <c r="L15" s="96">
        <f aca="true" t="shared" si="24" ref="L15:L26">+I15+K15</f>
        <v>3569.6212183436</v>
      </c>
      <c r="M15" s="74">
        <f aca="true" t="shared" si="25" ref="M15:M26">IF(AND($I$5&lt;B15,B15&lt;$M$5+1),E15,0)</f>
        <v>0</v>
      </c>
      <c r="N15" s="74">
        <f aca="true" t="shared" si="26" ref="N15:N26">IF(AND($I$5&lt;C15,C15&lt;$M$5+1),-E15,0)</f>
        <v>0</v>
      </c>
      <c r="O15" s="74">
        <f aca="true" t="shared" si="27" ref="O15:O26">+I15+M15+N15</f>
        <v>8921</v>
      </c>
      <c r="P15" s="67">
        <v>12</v>
      </c>
      <c r="Q15" s="74">
        <f aca="true" t="shared" si="28" ref="Q15:Q26">-H15*P15</f>
        <v>-446.05</v>
      </c>
      <c r="R15" s="74">
        <f aca="true" t="shared" si="29" ref="R15:R26">IF(O15=0,0,K15+Q15)</f>
        <v>-5797.4287816564</v>
      </c>
      <c r="S15" s="96">
        <f aca="true" t="shared" si="30" ref="S15:S26">+O15+R15</f>
        <v>3123.5712183436</v>
      </c>
      <c r="T15" s="74">
        <f aca="true" t="shared" si="31" ref="T15:T26">IF(AND($M$5&lt;B15,J15&lt;$T$5+1),E15,0)</f>
        <v>0</v>
      </c>
      <c r="U15" s="74">
        <f aca="true" t="shared" si="32" ref="U15:U26">IF(AND($M$5&lt;C15,C15&lt;$T$5+1),-E15,0)</f>
        <v>0</v>
      </c>
      <c r="V15" s="74">
        <f aca="true" t="shared" si="33" ref="V15:V26">+O15+T15+U15</f>
        <v>8921</v>
      </c>
      <c r="W15" s="67">
        <v>12</v>
      </c>
      <c r="X15" s="74">
        <f aca="true" t="shared" si="34" ref="X15:X26">-H15*W15</f>
        <v>-446.05</v>
      </c>
      <c r="Y15" s="74">
        <f aca="true" t="shared" si="35" ref="Y15:Y26">IF(V15=0,0,R15+X15)</f>
        <v>-6243.4787816564</v>
      </c>
      <c r="Z15" s="121">
        <f aca="true" t="shared" si="36" ref="Z15:Z26">+V15+Y15</f>
        <v>2677.5212183435997</v>
      </c>
      <c r="AA15" s="148" t="str">
        <f aca="true" t="shared" si="37" ref="AA15:AA26">IF(J15+P15+W15&lt;((D15*12)+1),"OK","ERROR")</f>
        <v>OK</v>
      </c>
      <c r="AF15" s="5"/>
      <c r="AG15" s="5"/>
      <c r="AH15" s="5"/>
    </row>
    <row r="16" spans="1:34" ht="12.75" customHeight="1">
      <c r="A16" s="110" t="s">
        <v>232</v>
      </c>
      <c r="B16" s="176">
        <v>35796</v>
      </c>
      <c r="C16" s="95"/>
      <c r="D16" s="67">
        <v>20</v>
      </c>
      <c r="E16" s="177">
        <v>8921</v>
      </c>
      <c r="F16" s="76">
        <v>0</v>
      </c>
      <c r="G16" s="74">
        <f t="shared" si="19"/>
        <v>8921</v>
      </c>
      <c r="H16" s="96">
        <f t="shared" si="20"/>
        <v>37.170833333333334</v>
      </c>
      <c r="I16" s="74">
        <f t="shared" si="21"/>
        <v>8921</v>
      </c>
      <c r="J16" s="71">
        <f t="shared" si="22"/>
        <v>143.9671457905544</v>
      </c>
      <c r="K16" s="74">
        <f t="shared" si="23"/>
        <v>-5351.3787816564</v>
      </c>
      <c r="L16" s="96">
        <f t="shared" si="24"/>
        <v>3569.6212183436</v>
      </c>
      <c r="M16" s="74">
        <f t="shared" si="25"/>
        <v>0</v>
      </c>
      <c r="N16" s="74">
        <f t="shared" si="26"/>
        <v>0</v>
      </c>
      <c r="O16" s="74">
        <f t="shared" si="27"/>
        <v>8921</v>
      </c>
      <c r="P16" s="67">
        <v>12</v>
      </c>
      <c r="Q16" s="74">
        <f t="shared" si="28"/>
        <v>-446.05</v>
      </c>
      <c r="R16" s="74">
        <f t="shared" si="29"/>
        <v>-5797.4287816564</v>
      </c>
      <c r="S16" s="96">
        <f t="shared" si="30"/>
        <v>3123.5712183436</v>
      </c>
      <c r="T16" s="74">
        <f t="shared" si="31"/>
        <v>0</v>
      </c>
      <c r="U16" s="74">
        <f t="shared" si="32"/>
        <v>0</v>
      </c>
      <c r="V16" s="74">
        <f t="shared" si="33"/>
        <v>8921</v>
      </c>
      <c r="W16" s="67">
        <v>12</v>
      </c>
      <c r="X16" s="74">
        <f t="shared" si="34"/>
        <v>-446.05</v>
      </c>
      <c r="Y16" s="74">
        <f t="shared" si="35"/>
        <v>-6243.4787816564</v>
      </c>
      <c r="Z16" s="121">
        <f t="shared" si="36"/>
        <v>2677.5212183435997</v>
      </c>
      <c r="AA16" s="148" t="str">
        <f t="shared" si="37"/>
        <v>OK</v>
      </c>
      <c r="AF16" s="5"/>
      <c r="AG16" s="5"/>
      <c r="AH16" s="5"/>
    </row>
    <row r="17" spans="1:34" ht="12.75" customHeight="1">
      <c r="A17" s="110" t="s">
        <v>233</v>
      </c>
      <c r="B17" s="176">
        <v>35796</v>
      </c>
      <c r="C17" s="94"/>
      <c r="D17" s="67">
        <v>20</v>
      </c>
      <c r="E17" s="177">
        <v>8921</v>
      </c>
      <c r="F17" s="76">
        <v>0</v>
      </c>
      <c r="G17" s="74">
        <f t="shared" si="19"/>
        <v>8921</v>
      </c>
      <c r="H17" s="96">
        <f t="shared" si="20"/>
        <v>37.170833333333334</v>
      </c>
      <c r="I17" s="74">
        <f t="shared" si="21"/>
        <v>8921</v>
      </c>
      <c r="J17" s="71">
        <f t="shared" si="22"/>
        <v>143.9671457905544</v>
      </c>
      <c r="K17" s="74">
        <f t="shared" si="23"/>
        <v>-5351.3787816564</v>
      </c>
      <c r="L17" s="96">
        <f t="shared" si="24"/>
        <v>3569.6212183436</v>
      </c>
      <c r="M17" s="74">
        <f t="shared" si="25"/>
        <v>0</v>
      </c>
      <c r="N17" s="74">
        <f t="shared" si="26"/>
        <v>0</v>
      </c>
      <c r="O17" s="74">
        <f t="shared" si="27"/>
        <v>8921</v>
      </c>
      <c r="P17" s="67">
        <v>12</v>
      </c>
      <c r="Q17" s="74">
        <f t="shared" si="28"/>
        <v>-446.05</v>
      </c>
      <c r="R17" s="74">
        <f t="shared" si="29"/>
        <v>-5797.4287816564</v>
      </c>
      <c r="S17" s="96">
        <f t="shared" si="30"/>
        <v>3123.5712183436</v>
      </c>
      <c r="T17" s="74">
        <f t="shared" si="31"/>
        <v>0</v>
      </c>
      <c r="U17" s="74">
        <f t="shared" si="32"/>
        <v>0</v>
      </c>
      <c r="V17" s="74">
        <f t="shared" si="33"/>
        <v>8921</v>
      </c>
      <c r="W17" s="67">
        <v>12</v>
      </c>
      <c r="X17" s="74">
        <f t="shared" si="34"/>
        <v>-446.05</v>
      </c>
      <c r="Y17" s="74">
        <f t="shared" si="35"/>
        <v>-6243.4787816564</v>
      </c>
      <c r="Z17" s="121">
        <f t="shared" si="36"/>
        <v>2677.5212183435997</v>
      </c>
      <c r="AA17" s="148" t="str">
        <f t="shared" si="37"/>
        <v>OK</v>
      </c>
      <c r="AF17" s="5"/>
      <c r="AG17" s="5"/>
      <c r="AH17" s="5"/>
    </row>
    <row r="18" spans="1:34" ht="12.75" customHeight="1">
      <c r="A18" s="110" t="s">
        <v>234</v>
      </c>
      <c r="B18" s="176">
        <v>35796</v>
      </c>
      <c r="C18" s="95"/>
      <c r="D18" s="67">
        <v>20</v>
      </c>
      <c r="E18" s="177">
        <v>4461</v>
      </c>
      <c r="F18" s="76">
        <v>0</v>
      </c>
      <c r="G18" s="74">
        <f t="shared" si="19"/>
        <v>4461</v>
      </c>
      <c r="H18" s="96">
        <f t="shared" si="20"/>
        <v>18.5875</v>
      </c>
      <c r="I18" s="74">
        <f t="shared" si="21"/>
        <v>4461</v>
      </c>
      <c r="J18" s="71">
        <f t="shared" si="22"/>
        <v>143.9671457905544</v>
      </c>
      <c r="K18" s="74">
        <f t="shared" si="23"/>
        <v>-2675.98932238193</v>
      </c>
      <c r="L18" s="96">
        <f t="shared" si="24"/>
        <v>1785.01067761807</v>
      </c>
      <c r="M18" s="74">
        <f t="shared" si="25"/>
        <v>0</v>
      </c>
      <c r="N18" s="74">
        <f t="shared" si="26"/>
        <v>0</v>
      </c>
      <c r="O18" s="74">
        <f t="shared" si="27"/>
        <v>4461</v>
      </c>
      <c r="P18" s="67">
        <v>12</v>
      </c>
      <c r="Q18" s="74">
        <f t="shared" si="28"/>
        <v>-223.04999999999998</v>
      </c>
      <c r="R18" s="74">
        <f t="shared" si="29"/>
        <v>-2899.03932238193</v>
      </c>
      <c r="S18" s="96">
        <f t="shared" si="30"/>
        <v>1561.96067761807</v>
      </c>
      <c r="T18" s="74">
        <f t="shared" si="31"/>
        <v>0</v>
      </c>
      <c r="U18" s="74">
        <f t="shared" si="32"/>
        <v>0</v>
      </c>
      <c r="V18" s="74">
        <f t="shared" si="33"/>
        <v>4461</v>
      </c>
      <c r="W18" s="67">
        <v>12</v>
      </c>
      <c r="X18" s="74">
        <f t="shared" si="34"/>
        <v>-223.04999999999998</v>
      </c>
      <c r="Y18" s="74">
        <f t="shared" si="35"/>
        <v>-3122.0893223819303</v>
      </c>
      <c r="Z18" s="121">
        <f t="shared" si="36"/>
        <v>1338.9106776180697</v>
      </c>
      <c r="AA18" s="148" t="str">
        <f t="shared" si="37"/>
        <v>OK</v>
      </c>
      <c r="AF18" s="5"/>
      <c r="AG18" s="5"/>
      <c r="AH18" s="5"/>
    </row>
    <row r="19" spans="1:34" ht="12.75" customHeight="1">
      <c r="A19" s="110" t="s">
        <v>235</v>
      </c>
      <c r="B19" s="176">
        <v>27395</v>
      </c>
      <c r="C19" s="95"/>
      <c r="D19" s="67">
        <v>20</v>
      </c>
      <c r="E19" s="177">
        <v>4505</v>
      </c>
      <c r="F19" s="76">
        <v>0</v>
      </c>
      <c r="G19" s="74">
        <f t="shared" si="19"/>
        <v>4505</v>
      </c>
      <c r="H19" s="96">
        <f t="shared" si="20"/>
        <v>18.770833333333332</v>
      </c>
      <c r="I19" s="74">
        <f t="shared" si="21"/>
        <v>4505</v>
      </c>
      <c r="J19" s="71">
        <f t="shared" si="22"/>
        <v>240</v>
      </c>
      <c r="K19" s="74">
        <f t="shared" si="23"/>
        <v>-4505</v>
      </c>
      <c r="L19" s="96">
        <f t="shared" si="24"/>
        <v>0</v>
      </c>
      <c r="M19" s="74">
        <f t="shared" si="25"/>
        <v>0</v>
      </c>
      <c r="N19" s="74">
        <f t="shared" si="26"/>
        <v>0</v>
      </c>
      <c r="O19" s="74">
        <f t="shared" si="27"/>
        <v>4505</v>
      </c>
      <c r="P19" s="67"/>
      <c r="Q19" s="74">
        <f t="shared" si="28"/>
        <v>0</v>
      </c>
      <c r="R19" s="74">
        <f t="shared" si="29"/>
        <v>-4505</v>
      </c>
      <c r="S19" s="96">
        <f t="shared" si="30"/>
        <v>0</v>
      </c>
      <c r="T19" s="74">
        <f t="shared" si="31"/>
        <v>0</v>
      </c>
      <c r="U19" s="74">
        <f t="shared" si="32"/>
        <v>0</v>
      </c>
      <c r="V19" s="74">
        <f t="shared" si="33"/>
        <v>4505</v>
      </c>
      <c r="W19" s="67"/>
      <c r="X19" s="74">
        <f t="shared" si="34"/>
        <v>0</v>
      </c>
      <c r="Y19" s="74">
        <f t="shared" si="35"/>
        <v>-4505</v>
      </c>
      <c r="Z19" s="121">
        <f t="shared" si="36"/>
        <v>0</v>
      </c>
      <c r="AA19" s="148" t="str">
        <f t="shared" si="37"/>
        <v>OK</v>
      </c>
      <c r="AF19" s="5"/>
      <c r="AG19" s="5"/>
      <c r="AH19" s="5"/>
    </row>
    <row r="20" spans="1:34" ht="12.75" customHeight="1">
      <c r="A20" s="110" t="s">
        <v>236</v>
      </c>
      <c r="B20" s="176">
        <v>27395</v>
      </c>
      <c r="C20" s="95"/>
      <c r="D20" s="67">
        <v>20</v>
      </c>
      <c r="E20" s="177">
        <v>4505</v>
      </c>
      <c r="F20" s="76">
        <v>0</v>
      </c>
      <c r="G20" s="74">
        <f t="shared" si="19"/>
        <v>4505</v>
      </c>
      <c r="H20" s="96">
        <f t="shared" si="20"/>
        <v>18.770833333333332</v>
      </c>
      <c r="I20" s="74">
        <f t="shared" si="21"/>
        <v>4505</v>
      </c>
      <c r="J20" s="71">
        <f t="shared" si="22"/>
        <v>240</v>
      </c>
      <c r="K20" s="74">
        <f t="shared" si="23"/>
        <v>-4505</v>
      </c>
      <c r="L20" s="96">
        <f t="shared" si="24"/>
        <v>0</v>
      </c>
      <c r="M20" s="74">
        <f t="shared" si="25"/>
        <v>0</v>
      </c>
      <c r="N20" s="74">
        <f t="shared" si="26"/>
        <v>0</v>
      </c>
      <c r="O20" s="74">
        <f t="shared" si="27"/>
        <v>4505</v>
      </c>
      <c r="P20" s="67"/>
      <c r="Q20" s="74">
        <f t="shared" si="28"/>
        <v>0</v>
      </c>
      <c r="R20" s="74">
        <f t="shared" si="29"/>
        <v>-4505</v>
      </c>
      <c r="S20" s="96">
        <f t="shared" si="30"/>
        <v>0</v>
      </c>
      <c r="T20" s="74">
        <f t="shared" si="31"/>
        <v>0</v>
      </c>
      <c r="U20" s="74">
        <f t="shared" si="32"/>
        <v>0</v>
      </c>
      <c r="V20" s="74">
        <f t="shared" si="33"/>
        <v>4505</v>
      </c>
      <c r="W20" s="67"/>
      <c r="X20" s="74">
        <f t="shared" si="34"/>
        <v>0</v>
      </c>
      <c r="Y20" s="74">
        <f t="shared" si="35"/>
        <v>-4505</v>
      </c>
      <c r="Z20" s="121">
        <f t="shared" si="36"/>
        <v>0</v>
      </c>
      <c r="AA20" s="148" t="str">
        <f t="shared" si="37"/>
        <v>OK</v>
      </c>
      <c r="AF20" s="5"/>
      <c r="AG20" s="5"/>
      <c r="AH20" s="5"/>
    </row>
    <row r="21" spans="1:34" ht="12.75" customHeight="1">
      <c r="A21" s="110" t="s">
        <v>237</v>
      </c>
      <c r="B21" s="176">
        <v>27395</v>
      </c>
      <c r="C21" s="94"/>
      <c r="D21" s="67">
        <v>20</v>
      </c>
      <c r="E21" s="177">
        <v>4505</v>
      </c>
      <c r="F21" s="76">
        <v>0</v>
      </c>
      <c r="G21" s="74">
        <f t="shared" si="19"/>
        <v>4505</v>
      </c>
      <c r="H21" s="96">
        <f t="shared" si="20"/>
        <v>18.770833333333332</v>
      </c>
      <c r="I21" s="74">
        <f t="shared" si="21"/>
        <v>4505</v>
      </c>
      <c r="J21" s="71">
        <f t="shared" si="22"/>
        <v>240</v>
      </c>
      <c r="K21" s="74">
        <f t="shared" si="23"/>
        <v>-4505</v>
      </c>
      <c r="L21" s="96">
        <f t="shared" si="24"/>
        <v>0</v>
      </c>
      <c r="M21" s="74">
        <f t="shared" si="25"/>
        <v>0</v>
      </c>
      <c r="N21" s="74">
        <f t="shared" si="26"/>
        <v>0</v>
      </c>
      <c r="O21" s="74">
        <f t="shared" si="27"/>
        <v>4505</v>
      </c>
      <c r="P21" s="67"/>
      <c r="Q21" s="74">
        <f t="shared" si="28"/>
        <v>0</v>
      </c>
      <c r="R21" s="74">
        <f t="shared" si="29"/>
        <v>-4505</v>
      </c>
      <c r="S21" s="96">
        <f t="shared" si="30"/>
        <v>0</v>
      </c>
      <c r="T21" s="74">
        <f t="shared" si="31"/>
        <v>0</v>
      </c>
      <c r="U21" s="74">
        <f t="shared" si="32"/>
        <v>0</v>
      </c>
      <c r="V21" s="74">
        <f t="shared" si="33"/>
        <v>4505</v>
      </c>
      <c r="W21" s="67"/>
      <c r="X21" s="74">
        <f t="shared" si="34"/>
        <v>0</v>
      </c>
      <c r="Y21" s="74">
        <f t="shared" si="35"/>
        <v>-4505</v>
      </c>
      <c r="Z21" s="121">
        <f t="shared" si="36"/>
        <v>0</v>
      </c>
      <c r="AA21" s="148" t="str">
        <f t="shared" si="37"/>
        <v>OK</v>
      </c>
      <c r="AF21" s="5"/>
      <c r="AG21" s="5"/>
      <c r="AH21" s="5"/>
    </row>
    <row r="22" spans="1:34" ht="12.75" customHeight="1">
      <c r="A22" s="110" t="s">
        <v>238</v>
      </c>
      <c r="B22" s="176">
        <v>27395</v>
      </c>
      <c r="C22" s="68"/>
      <c r="D22" s="67">
        <v>20</v>
      </c>
      <c r="E22" s="177">
        <v>4505</v>
      </c>
      <c r="F22" s="76">
        <v>0</v>
      </c>
      <c r="G22" s="74">
        <f t="shared" si="19"/>
        <v>4505</v>
      </c>
      <c r="H22" s="96">
        <f t="shared" si="20"/>
        <v>18.770833333333332</v>
      </c>
      <c r="I22" s="74">
        <f t="shared" si="21"/>
        <v>4505</v>
      </c>
      <c r="J22" s="71">
        <f t="shared" si="22"/>
        <v>240</v>
      </c>
      <c r="K22" s="74">
        <f t="shared" si="23"/>
        <v>-4505</v>
      </c>
      <c r="L22" s="96">
        <f t="shared" si="24"/>
        <v>0</v>
      </c>
      <c r="M22" s="74">
        <f t="shared" si="25"/>
        <v>0</v>
      </c>
      <c r="N22" s="74">
        <f t="shared" si="26"/>
        <v>0</v>
      </c>
      <c r="O22" s="74">
        <f t="shared" si="27"/>
        <v>4505</v>
      </c>
      <c r="P22" s="67"/>
      <c r="Q22" s="74">
        <f t="shared" si="28"/>
        <v>0</v>
      </c>
      <c r="R22" s="74">
        <f t="shared" si="29"/>
        <v>-4505</v>
      </c>
      <c r="S22" s="96">
        <f t="shared" si="30"/>
        <v>0</v>
      </c>
      <c r="T22" s="74">
        <f t="shared" si="31"/>
        <v>0</v>
      </c>
      <c r="U22" s="74">
        <f t="shared" si="32"/>
        <v>0</v>
      </c>
      <c r="V22" s="74">
        <f t="shared" si="33"/>
        <v>4505</v>
      </c>
      <c r="W22" s="67"/>
      <c r="X22" s="74">
        <f t="shared" si="34"/>
        <v>0</v>
      </c>
      <c r="Y22" s="74">
        <f t="shared" si="35"/>
        <v>-4505</v>
      </c>
      <c r="Z22" s="121">
        <f t="shared" si="36"/>
        <v>0</v>
      </c>
      <c r="AA22" s="148" t="str">
        <f t="shared" si="37"/>
        <v>OK</v>
      </c>
      <c r="AF22" s="5"/>
      <c r="AG22" s="5"/>
      <c r="AH22" s="5"/>
    </row>
    <row r="23" spans="1:34" ht="12.75" customHeight="1">
      <c r="A23" s="110" t="s">
        <v>239</v>
      </c>
      <c r="B23" s="176">
        <v>27395</v>
      </c>
      <c r="C23" s="68"/>
      <c r="D23" s="67">
        <v>20</v>
      </c>
      <c r="E23" s="177">
        <v>4505</v>
      </c>
      <c r="F23" s="76">
        <v>0</v>
      </c>
      <c r="G23" s="74">
        <f t="shared" si="19"/>
        <v>4505</v>
      </c>
      <c r="H23" s="96">
        <f t="shared" si="20"/>
        <v>18.770833333333332</v>
      </c>
      <c r="I23" s="74">
        <f t="shared" si="21"/>
        <v>4505</v>
      </c>
      <c r="J23" s="71">
        <f t="shared" si="22"/>
        <v>240</v>
      </c>
      <c r="K23" s="74">
        <f t="shared" si="23"/>
        <v>-4505</v>
      </c>
      <c r="L23" s="96">
        <f t="shared" si="24"/>
        <v>0</v>
      </c>
      <c r="M23" s="74">
        <f t="shared" si="25"/>
        <v>0</v>
      </c>
      <c r="N23" s="74">
        <f t="shared" si="26"/>
        <v>0</v>
      </c>
      <c r="O23" s="74">
        <f t="shared" si="27"/>
        <v>4505</v>
      </c>
      <c r="P23" s="67"/>
      <c r="Q23" s="74">
        <f t="shared" si="28"/>
        <v>0</v>
      </c>
      <c r="R23" s="74">
        <f t="shared" si="29"/>
        <v>-4505</v>
      </c>
      <c r="S23" s="96">
        <f t="shared" si="30"/>
        <v>0</v>
      </c>
      <c r="T23" s="74">
        <f t="shared" si="31"/>
        <v>0</v>
      </c>
      <c r="U23" s="74">
        <f t="shared" si="32"/>
        <v>0</v>
      </c>
      <c r="V23" s="74">
        <f t="shared" si="33"/>
        <v>4505</v>
      </c>
      <c r="W23" s="67"/>
      <c r="X23" s="74">
        <f t="shared" si="34"/>
        <v>0</v>
      </c>
      <c r="Y23" s="74">
        <f t="shared" si="35"/>
        <v>-4505</v>
      </c>
      <c r="Z23" s="121">
        <f t="shared" si="36"/>
        <v>0</v>
      </c>
      <c r="AA23" s="148" t="str">
        <f t="shared" si="37"/>
        <v>OK</v>
      </c>
      <c r="AF23" s="5"/>
      <c r="AG23" s="5"/>
      <c r="AH23" s="5"/>
    </row>
    <row r="24" spans="1:34" ht="12.75" customHeight="1">
      <c r="A24" s="110" t="s">
        <v>240</v>
      </c>
      <c r="B24" s="176">
        <v>27395</v>
      </c>
      <c r="C24" s="95"/>
      <c r="D24" s="67">
        <v>20</v>
      </c>
      <c r="E24" s="177">
        <v>4505</v>
      </c>
      <c r="F24" s="76">
        <v>0</v>
      </c>
      <c r="G24" s="74">
        <f t="shared" si="19"/>
        <v>4505</v>
      </c>
      <c r="H24" s="96">
        <f t="shared" si="20"/>
        <v>18.770833333333332</v>
      </c>
      <c r="I24" s="74">
        <f t="shared" si="21"/>
        <v>4505</v>
      </c>
      <c r="J24" s="71">
        <f t="shared" si="22"/>
        <v>240</v>
      </c>
      <c r="K24" s="74">
        <f t="shared" si="23"/>
        <v>-4505</v>
      </c>
      <c r="L24" s="96">
        <f t="shared" si="24"/>
        <v>0</v>
      </c>
      <c r="M24" s="74">
        <f t="shared" si="25"/>
        <v>0</v>
      </c>
      <c r="N24" s="74">
        <f t="shared" si="26"/>
        <v>0</v>
      </c>
      <c r="O24" s="74">
        <f t="shared" si="27"/>
        <v>4505</v>
      </c>
      <c r="P24" s="67"/>
      <c r="Q24" s="74">
        <f t="shared" si="28"/>
        <v>0</v>
      </c>
      <c r="R24" s="74">
        <f t="shared" si="29"/>
        <v>-4505</v>
      </c>
      <c r="S24" s="96">
        <f t="shared" si="30"/>
        <v>0</v>
      </c>
      <c r="T24" s="74">
        <f t="shared" si="31"/>
        <v>0</v>
      </c>
      <c r="U24" s="74">
        <f t="shared" si="32"/>
        <v>0</v>
      </c>
      <c r="V24" s="74">
        <f t="shared" si="33"/>
        <v>4505</v>
      </c>
      <c r="W24" s="67"/>
      <c r="X24" s="74">
        <f t="shared" si="34"/>
        <v>0</v>
      </c>
      <c r="Y24" s="74">
        <f t="shared" si="35"/>
        <v>-4505</v>
      </c>
      <c r="Z24" s="121">
        <f t="shared" si="36"/>
        <v>0</v>
      </c>
      <c r="AA24" s="148" t="str">
        <f t="shared" si="37"/>
        <v>OK</v>
      </c>
      <c r="AF24" s="5"/>
      <c r="AG24" s="5"/>
      <c r="AH24" s="5"/>
    </row>
    <row r="25" spans="1:34" ht="12.75" customHeight="1">
      <c r="A25" s="110" t="s">
        <v>241</v>
      </c>
      <c r="B25" s="176">
        <v>27395</v>
      </c>
      <c r="C25" s="95"/>
      <c r="D25" s="67">
        <v>20</v>
      </c>
      <c r="E25" s="177">
        <v>10199</v>
      </c>
      <c r="F25" s="76">
        <v>0</v>
      </c>
      <c r="G25" s="74">
        <f t="shared" si="19"/>
        <v>10199</v>
      </c>
      <c r="H25" s="96">
        <f t="shared" si="20"/>
        <v>42.49583333333333</v>
      </c>
      <c r="I25" s="74">
        <f t="shared" si="21"/>
        <v>10199</v>
      </c>
      <c r="J25" s="71">
        <f t="shared" si="22"/>
        <v>240</v>
      </c>
      <c r="K25" s="74">
        <f t="shared" si="23"/>
        <v>-10199</v>
      </c>
      <c r="L25" s="96">
        <f t="shared" si="24"/>
        <v>0</v>
      </c>
      <c r="M25" s="74">
        <f t="shared" si="25"/>
        <v>0</v>
      </c>
      <c r="N25" s="74">
        <f t="shared" si="26"/>
        <v>0</v>
      </c>
      <c r="O25" s="74">
        <f t="shared" si="27"/>
        <v>10199</v>
      </c>
      <c r="P25" s="67"/>
      <c r="Q25" s="74">
        <f t="shared" si="28"/>
        <v>0</v>
      </c>
      <c r="R25" s="74">
        <f t="shared" si="29"/>
        <v>-10199</v>
      </c>
      <c r="S25" s="96">
        <f t="shared" si="30"/>
        <v>0</v>
      </c>
      <c r="T25" s="74">
        <f t="shared" si="31"/>
        <v>0</v>
      </c>
      <c r="U25" s="74">
        <f t="shared" si="32"/>
        <v>0</v>
      </c>
      <c r="V25" s="74">
        <f t="shared" si="33"/>
        <v>10199</v>
      </c>
      <c r="W25" s="67"/>
      <c r="X25" s="74">
        <f t="shared" si="34"/>
        <v>0</v>
      </c>
      <c r="Y25" s="74">
        <f t="shared" si="35"/>
        <v>-10199</v>
      </c>
      <c r="Z25" s="121">
        <f t="shared" si="36"/>
        <v>0</v>
      </c>
      <c r="AA25" s="148" t="str">
        <f t="shared" si="37"/>
        <v>OK</v>
      </c>
      <c r="AF25" s="5"/>
      <c r="AG25" s="5"/>
      <c r="AH25" s="5"/>
    </row>
    <row r="26" spans="1:34" ht="12.75" customHeight="1">
      <c r="A26" s="110" t="s">
        <v>242</v>
      </c>
      <c r="B26" s="176">
        <v>27395</v>
      </c>
      <c r="C26" s="95"/>
      <c r="D26" s="67">
        <v>20</v>
      </c>
      <c r="E26" s="177">
        <v>4505</v>
      </c>
      <c r="F26" s="76">
        <v>0</v>
      </c>
      <c r="G26" s="74">
        <f t="shared" si="19"/>
        <v>4505</v>
      </c>
      <c r="H26" s="96">
        <f t="shared" si="20"/>
        <v>18.770833333333332</v>
      </c>
      <c r="I26" s="74">
        <f t="shared" si="21"/>
        <v>4505</v>
      </c>
      <c r="J26" s="71">
        <f t="shared" si="22"/>
        <v>240</v>
      </c>
      <c r="K26" s="74">
        <f t="shared" si="23"/>
        <v>-4505</v>
      </c>
      <c r="L26" s="96">
        <f t="shared" si="24"/>
        <v>0</v>
      </c>
      <c r="M26" s="74">
        <f t="shared" si="25"/>
        <v>0</v>
      </c>
      <c r="N26" s="74">
        <f t="shared" si="26"/>
        <v>0</v>
      </c>
      <c r="O26" s="74">
        <f t="shared" si="27"/>
        <v>4505</v>
      </c>
      <c r="P26" s="67"/>
      <c r="Q26" s="74">
        <f t="shared" si="28"/>
        <v>0</v>
      </c>
      <c r="R26" s="74">
        <f t="shared" si="29"/>
        <v>-4505</v>
      </c>
      <c r="S26" s="96">
        <f t="shared" si="30"/>
        <v>0</v>
      </c>
      <c r="T26" s="74">
        <f t="shared" si="31"/>
        <v>0</v>
      </c>
      <c r="U26" s="74">
        <f t="shared" si="32"/>
        <v>0</v>
      </c>
      <c r="V26" s="74">
        <f t="shared" si="33"/>
        <v>4505</v>
      </c>
      <c r="W26" s="67"/>
      <c r="X26" s="74">
        <f t="shared" si="34"/>
        <v>0</v>
      </c>
      <c r="Y26" s="74">
        <f t="shared" si="35"/>
        <v>-4505</v>
      </c>
      <c r="Z26" s="121">
        <f t="shared" si="36"/>
        <v>0</v>
      </c>
      <c r="AA26" s="148" t="str">
        <f t="shared" si="37"/>
        <v>OK</v>
      </c>
      <c r="AF26" s="5"/>
      <c r="AG26" s="5"/>
      <c r="AH26" s="5"/>
    </row>
    <row r="27" spans="1:34" ht="13.5" customHeight="1">
      <c r="A27" s="110" t="s">
        <v>243</v>
      </c>
      <c r="B27" s="176">
        <v>27395</v>
      </c>
      <c r="C27" s="95"/>
      <c r="D27" s="67">
        <v>20</v>
      </c>
      <c r="E27" s="177">
        <v>7658</v>
      </c>
      <c r="F27" s="76">
        <v>0</v>
      </c>
      <c r="G27" s="74">
        <f t="shared" si="0"/>
        <v>7658</v>
      </c>
      <c r="H27" s="96">
        <f t="shared" si="1"/>
        <v>31.908333333333335</v>
      </c>
      <c r="I27" s="74">
        <f t="shared" si="2"/>
        <v>7658</v>
      </c>
      <c r="J27" s="71">
        <f t="shared" si="3"/>
        <v>240</v>
      </c>
      <c r="K27" s="74">
        <f t="shared" si="4"/>
        <v>-7658</v>
      </c>
      <c r="L27" s="96">
        <f t="shared" si="5"/>
        <v>0</v>
      </c>
      <c r="M27" s="74">
        <f t="shared" si="6"/>
        <v>0</v>
      </c>
      <c r="N27" s="74">
        <f t="shared" si="7"/>
        <v>0</v>
      </c>
      <c r="O27" s="74">
        <f t="shared" si="8"/>
        <v>7658</v>
      </c>
      <c r="P27" s="67"/>
      <c r="Q27" s="74">
        <f t="shared" si="9"/>
        <v>0</v>
      </c>
      <c r="R27" s="74">
        <f t="shared" si="10"/>
        <v>-7658</v>
      </c>
      <c r="S27" s="96">
        <f t="shared" si="11"/>
        <v>0</v>
      </c>
      <c r="T27" s="74">
        <f t="shared" si="12"/>
        <v>0</v>
      </c>
      <c r="U27" s="74">
        <f t="shared" si="13"/>
        <v>0</v>
      </c>
      <c r="V27" s="74">
        <f t="shared" si="14"/>
        <v>7658</v>
      </c>
      <c r="W27" s="67"/>
      <c r="X27" s="74">
        <f t="shared" si="15"/>
        <v>0</v>
      </c>
      <c r="Y27" s="74">
        <f t="shared" si="16"/>
        <v>-7658</v>
      </c>
      <c r="Z27" s="121">
        <f t="shared" si="17"/>
        <v>0</v>
      </c>
      <c r="AA27" s="148" t="str">
        <f t="shared" si="18"/>
        <v>OK</v>
      </c>
      <c r="AF27" s="5"/>
      <c r="AG27" s="5"/>
      <c r="AH27" s="5"/>
    </row>
    <row r="28" spans="1:34" ht="13.5" customHeight="1">
      <c r="A28" s="110" t="s">
        <v>244</v>
      </c>
      <c r="B28" s="176">
        <v>27395</v>
      </c>
      <c r="C28" s="95"/>
      <c r="D28" s="67">
        <v>20</v>
      </c>
      <c r="E28" s="177">
        <v>4505</v>
      </c>
      <c r="F28" s="76">
        <v>0</v>
      </c>
      <c r="G28" s="74">
        <f t="shared" si="0"/>
        <v>4505</v>
      </c>
      <c r="H28" s="96">
        <f t="shared" si="1"/>
        <v>18.770833333333332</v>
      </c>
      <c r="I28" s="74">
        <f t="shared" si="2"/>
        <v>4505</v>
      </c>
      <c r="J28" s="71">
        <f t="shared" si="3"/>
        <v>240</v>
      </c>
      <c r="K28" s="74">
        <f t="shared" si="4"/>
        <v>-4505</v>
      </c>
      <c r="L28" s="96">
        <f t="shared" si="5"/>
        <v>0</v>
      </c>
      <c r="M28" s="74">
        <f t="shared" si="6"/>
        <v>0</v>
      </c>
      <c r="N28" s="74">
        <f t="shared" si="7"/>
        <v>0</v>
      </c>
      <c r="O28" s="74">
        <f t="shared" si="8"/>
        <v>4505</v>
      </c>
      <c r="P28" s="67"/>
      <c r="Q28" s="74">
        <f t="shared" si="9"/>
        <v>0</v>
      </c>
      <c r="R28" s="74">
        <f t="shared" si="10"/>
        <v>-4505</v>
      </c>
      <c r="S28" s="96">
        <f t="shared" si="11"/>
        <v>0</v>
      </c>
      <c r="T28" s="74">
        <f t="shared" si="12"/>
        <v>0</v>
      </c>
      <c r="U28" s="74">
        <f t="shared" si="13"/>
        <v>0</v>
      </c>
      <c r="V28" s="74">
        <f t="shared" si="14"/>
        <v>4505</v>
      </c>
      <c r="W28" s="67"/>
      <c r="X28" s="74">
        <f t="shared" si="15"/>
        <v>0</v>
      </c>
      <c r="Y28" s="74">
        <f t="shared" si="16"/>
        <v>-4505</v>
      </c>
      <c r="Z28" s="121">
        <f t="shared" si="17"/>
        <v>0</v>
      </c>
      <c r="AA28" s="148" t="str">
        <f t="shared" si="18"/>
        <v>OK</v>
      </c>
      <c r="AF28" s="5"/>
      <c r="AG28" s="5"/>
      <c r="AH28" s="5"/>
    </row>
    <row r="29" spans="1:34" ht="13.5" customHeight="1">
      <c r="A29" s="110" t="s">
        <v>245</v>
      </c>
      <c r="B29" s="176">
        <v>27395</v>
      </c>
      <c r="C29" s="94"/>
      <c r="D29" s="67">
        <v>20</v>
      </c>
      <c r="E29" s="177">
        <v>4505</v>
      </c>
      <c r="F29" s="76">
        <v>0</v>
      </c>
      <c r="G29" s="74">
        <f t="shared" si="0"/>
        <v>4505</v>
      </c>
      <c r="H29" s="96">
        <f t="shared" si="1"/>
        <v>18.770833333333332</v>
      </c>
      <c r="I29" s="74">
        <f t="shared" si="2"/>
        <v>4505</v>
      </c>
      <c r="J29" s="71">
        <f t="shared" si="3"/>
        <v>240</v>
      </c>
      <c r="K29" s="74">
        <f t="shared" si="4"/>
        <v>-4505</v>
      </c>
      <c r="L29" s="96">
        <f t="shared" si="5"/>
        <v>0</v>
      </c>
      <c r="M29" s="74">
        <f t="shared" si="6"/>
        <v>0</v>
      </c>
      <c r="N29" s="74">
        <f t="shared" si="7"/>
        <v>0</v>
      </c>
      <c r="O29" s="74">
        <f t="shared" si="8"/>
        <v>4505</v>
      </c>
      <c r="P29" s="67"/>
      <c r="Q29" s="74">
        <f t="shared" si="9"/>
        <v>0</v>
      </c>
      <c r="R29" s="74">
        <f t="shared" si="10"/>
        <v>-4505</v>
      </c>
      <c r="S29" s="96">
        <f t="shared" si="11"/>
        <v>0</v>
      </c>
      <c r="T29" s="74">
        <f t="shared" si="12"/>
        <v>0</v>
      </c>
      <c r="U29" s="74">
        <f t="shared" si="13"/>
        <v>0</v>
      </c>
      <c r="V29" s="74">
        <f t="shared" si="14"/>
        <v>4505</v>
      </c>
      <c r="W29" s="67"/>
      <c r="X29" s="74">
        <f t="shared" si="15"/>
        <v>0</v>
      </c>
      <c r="Y29" s="74">
        <f t="shared" si="16"/>
        <v>-4505</v>
      </c>
      <c r="Z29" s="121">
        <f t="shared" si="17"/>
        <v>0</v>
      </c>
      <c r="AA29" s="148" t="str">
        <f t="shared" si="18"/>
        <v>OK</v>
      </c>
      <c r="AF29" s="5"/>
      <c r="AG29" s="5"/>
      <c r="AH29" s="5"/>
    </row>
    <row r="30" spans="1:34" ht="13.5" customHeight="1">
      <c r="A30" s="110" t="s">
        <v>246</v>
      </c>
      <c r="B30" s="176">
        <v>27395</v>
      </c>
      <c r="C30" s="94"/>
      <c r="D30" s="67">
        <v>20</v>
      </c>
      <c r="E30" s="177">
        <v>4505</v>
      </c>
      <c r="F30" s="76">
        <v>0</v>
      </c>
      <c r="G30" s="74">
        <f t="shared" si="0"/>
        <v>4505</v>
      </c>
      <c r="H30" s="96">
        <f t="shared" si="1"/>
        <v>18.770833333333332</v>
      </c>
      <c r="I30" s="74">
        <f t="shared" si="2"/>
        <v>4505</v>
      </c>
      <c r="J30" s="71">
        <f t="shared" si="3"/>
        <v>240</v>
      </c>
      <c r="K30" s="74">
        <f t="shared" si="4"/>
        <v>-4505</v>
      </c>
      <c r="L30" s="96">
        <f t="shared" si="5"/>
        <v>0</v>
      </c>
      <c r="M30" s="74">
        <f t="shared" si="6"/>
        <v>0</v>
      </c>
      <c r="N30" s="74">
        <f t="shared" si="7"/>
        <v>0</v>
      </c>
      <c r="O30" s="74">
        <f t="shared" si="8"/>
        <v>4505</v>
      </c>
      <c r="P30" s="67"/>
      <c r="Q30" s="74">
        <f t="shared" si="9"/>
        <v>0</v>
      </c>
      <c r="R30" s="74">
        <f t="shared" si="10"/>
        <v>-4505</v>
      </c>
      <c r="S30" s="96">
        <f t="shared" si="11"/>
        <v>0</v>
      </c>
      <c r="T30" s="74">
        <f t="shared" si="12"/>
        <v>0</v>
      </c>
      <c r="U30" s="74">
        <f t="shared" si="13"/>
        <v>0</v>
      </c>
      <c r="V30" s="74">
        <f t="shared" si="14"/>
        <v>4505</v>
      </c>
      <c r="W30" s="67"/>
      <c r="X30" s="74">
        <f t="shared" si="15"/>
        <v>0</v>
      </c>
      <c r="Y30" s="74">
        <f t="shared" si="16"/>
        <v>-4505</v>
      </c>
      <c r="Z30" s="121">
        <f t="shared" si="17"/>
        <v>0</v>
      </c>
      <c r="AA30" s="148" t="str">
        <f t="shared" si="18"/>
        <v>OK</v>
      </c>
      <c r="AF30" s="5"/>
      <c r="AG30" s="5"/>
      <c r="AH30" s="5"/>
    </row>
    <row r="31" spans="1:34" ht="13.5" customHeight="1">
      <c r="A31" s="110" t="s">
        <v>247</v>
      </c>
      <c r="B31" s="176">
        <v>27395</v>
      </c>
      <c r="C31" s="94"/>
      <c r="D31" s="67">
        <v>20</v>
      </c>
      <c r="E31" s="177">
        <v>4505</v>
      </c>
      <c r="F31" s="76">
        <v>0</v>
      </c>
      <c r="G31" s="74">
        <f t="shared" si="0"/>
        <v>4505</v>
      </c>
      <c r="H31" s="96">
        <f t="shared" si="1"/>
        <v>18.770833333333332</v>
      </c>
      <c r="I31" s="74">
        <f t="shared" si="2"/>
        <v>4505</v>
      </c>
      <c r="J31" s="71">
        <f t="shared" si="3"/>
        <v>240</v>
      </c>
      <c r="K31" s="74">
        <f t="shared" si="4"/>
        <v>-4505</v>
      </c>
      <c r="L31" s="96">
        <f t="shared" si="5"/>
        <v>0</v>
      </c>
      <c r="M31" s="74">
        <f t="shared" si="6"/>
        <v>0</v>
      </c>
      <c r="N31" s="74">
        <f t="shared" si="7"/>
        <v>0</v>
      </c>
      <c r="O31" s="74">
        <f t="shared" si="8"/>
        <v>4505</v>
      </c>
      <c r="P31" s="67"/>
      <c r="Q31" s="74">
        <f t="shared" si="9"/>
        <v>0</v>
      </c>
      <c r="R31" s="74">
        <f t="shared" si="10"/>
        <v>-4505</v>
      </c>
      <c r="S31" s="96">
        <f t="shared" si="11"/>
        <v>0</v>
      </c>
      <c r="T31" s="74">
        <f t="shared" si="12"/>
        <v>0</v>
      </c>
      <c r="U31" s="74">
        <f t="shared" si="13"/>
        <v>0</v>
      </c>
      <c r="V31" s="74">
        <f t="shared" si="14"/>
        <v>4505</v>
      </c>
      <c r="W31" s="67"/>
      <c r="X31" s="74">
        <f t="shared" si="15"/>
        <v>0</v>
      </c>
      <c r="Y31" s="74">
        <f t="shared" si="16"/>
        <v>-4505</v>
      </c>
      <c r="Z31" s="121">
        <f t="shared" si="17"/>
        <v>0</v>
      </c>
      <c r="AA31" s="148" t="str">
        <f t="shared" si="18"/>
        <v>OK</v>
      </c>
      <c r="AF31" s="5"/>
      <c r="AG31" s="5"/>
      <c r="AH31" s="5"/>
    </row>
    <row r="32" spans="1:34" ht="13.5" customHeight="1">
      <c r="A32" s="110" t="s">
        <v>248</v>
      </c>
      <c r="B32" s="176">
        <v>27395</v>
      </c>
      <c r="C32" s="94"/>
      <c r="D32" s="67">
        <v>20</v>
      </c>
      <c r="E32" s="177">
        <v>4505</v>
      </c>
      <c r="F32" s="76">
        <v>0</v>
      </c>
      <c r="G32" s="74">
        <f t="shared" si="0"/>
        <v>4505</v>
      </c>
      <c r="H32" s="96">
        <f t="shared" si="1"/>
        <v>18.770833333333332</v>
      </c>
      <c r="I32" s="74">
        <f t="shared" si="2"/>
        <v>4505</v>
      </c>
      <c r="J32" s="71">
        <f t="shared" si="3"/>
        <v>240</v>
      </c>
      <c r="K32" s="74">
        <f t="shared" si="4"/>
        <v>-4505</v>
      </c>
      <c r="L32" s="96">
        <f t="shared" si="5"/>
        <v>0</v>
      </c>
      <c r="M32" s="74">
        <f t="shared" si="6"/>
        <v>0</v>
      </c>
      <c r="N32" s="74">
        <f t="shared" si="7"/>
        <v>0</v>
      </c>
      <c r="O32" s="74">
        <f t="shared" si="8"/>
        <v>4505</v>
      </c>
      <c r="P32" s="67"/>
      <c r="Q32" s="74">
        <f t="shared" si="9"/>
        <v>0</v>
      </c>
      <c r="R32" s="74">
        <f t="shared" si="10"/>
        <v>-4505</v>
      </c>
      <c r="S32" s="96">
        <f t="shared" si="11"/>
        <v>0</v>
      </c>
      <c r="T32" s="74">
        <f t="shared" si="12"/>
        <v>0</v>
      </c>
      <c r="U32" s="74">
        <f t="shared" si="13"/>
        <v>0</v>
      </c>
      <c r="V32" s="74">
        <f t="shared" si="14"/>
        <v>4505</v>
      </c>
      <c r="W32" s="67"/>
      <c r="X32" s="74">
        <f t="shared" si="15"/>
        <v>0</v>
      </c>
      <c r="Y32" s="74">
        <f t="shared" si="16"/>
        <v>-4505</v>
      </c>
      <c r="Z32" s="121">
        <f t="shared" si="17"/>
        <v>0</v>
      </c>
      <c r="AA32" s="148" t="str">
        <f t="shared" si="18"/>
        <v>OK</v>
      </c>
      <c r="AF32" s="5"/>
      <c r="AG32" s="5"/>
      <c r="AH32" s="5"/>
    </row>
    <row r="33" spans="1:34" ht="13.5" customHeight="1">
      <c r="A33" s="110" t="s">
        <v>249</v>
      </c>
      <c r="B33" s="176">
        <v>29221</v>
      </c>
      <c r="C33" s="94"/>
      <c r="D33" s="67">
        <v>20</v>
      </c>
      <c r="E33" s="177">
        <v>7548</v>
      </c>
      <c r="F33" s="76">
        <v>0</v>
      </c>
      <c r="G33" s="74">
        <f t="shared" si="0"/>
        <v>7548</v>
      </c>
      <c r="H33" s="96">
        <f t="shared" si="1"/>
        <v>31.45</v>
      </c>
      <c r="I33" s="74">
        <f t="shared" si="2"/>
        <v>7548</v>
      </c>
      <c r="J33" s="71">
        <f t="shared" si="3"/>
        <v>240</v>
      </c>
      <c r="K33" s="74">
        <f t="shared" si="4"/>
        <v>-7548</v>
      </c>
      <c r="L33" s="96">
        <f t="shared" si="5"/>
        <v>0</v>
      </c>
      <c r="M33" s="74">
        <f t="shared" si="6"/>
        <v>0</v>
      </c>
      <c r="N33" s="74">
        <f t="shared" si="7"/>
        <v>0</v>
      </c>
      <c r="O33" s="74">
        <f t="shared" si="8"/>
        <v>7548</v>
      </c>
      <c r="P33" s="67"/>
      <c r="Q33" s="74">
        <f t="shared" si="9"/>
        <v>0</v>
      </c>
      <c r="R33" s="74">
        <f t="shared" si="10"/>
        <v>-7548</v>
      </c>
      <c r="S33" s="96">
        <f t="shared" si="11"/>
        <v>0</v>
      </c>
      <c r="T33" s="74">
        <f t="shared" si="12"/>
        <v>0</v>
      </c>
      <c r="U33" s="74">
        <f t="shared" si="13"/>
        <v>0</v>
      </c>
      <c r="V33" s="74">
        <f t="shared" si="14"/>
        <v>7548</v>
      </c>
      <c r="W33" s="67"/>
      <c r="X33" s="74">
        <f t="shared" si="15"/>
        <v>0</v>
      </c>
      <c r="Y33" s="74">
        <f t="shared" si="16"/>
        <v>-7548</v>
      </c>
      <c r="Z33" s="121">
        <f t="shared" si="17"/>
        <v>0</v>
      </c>
      <c r="AA33" s="148" t="str">
        <f t="shared" si="18"/>
        <v>OK</v>
      </c>
      <c r="AF33" s="5"/>
      <c r="AG33" s="5"/>
      <c r="AH33" s="5"/>
    </row>
    <row r="34" spans="1:34" ht="13.5" customHeight="1">
      <c r="A34" s="110" t="s">
        <v>250</v>
      </c>
      <c r="B34" s="176">
        <v>29221</v>
      </c>
      <c r="C34" s="94"/>
      <c r="D34" s="67">
        <v>20</v>
      </c>
      <c r="E34" s="177">
        <v>3774</v>
      </c>
      <c r="F34" s="76">
        <v>0</v>
      </c>
      <c r="G34" s="74">
        <f t="shared" si="0"/>
        <v>3774</v>
      </c>
      <c r="H34" s="96">
        <f t="shared" si="1"/>
        <v>15.725</v>
      </c>
      <c r="I34" s="74">
        <f t="shared" si="2"/>
        <v>3774</v>
      </c>
      <c r="J34" s="71">
        <f t="shared" si="3"/>
        <v>240</v>
      </c>
      <c r="K34" s="74">
        <f t="shared" si="4"/>
        <v>-3774</v>
      </c>
      <c r="L34" s="96">
        <f t="shared" si="5"/>
        <v>0</v>
      </c>
      <c r="M34" s="74">
        <f t="shared" si="6"/>
        <v>0</v>
      </c>
      <c r="N34" s="74">
        <f t="shared" si="7"/>
        <v>0</v>
      </c>
      <c r="O34" s="74">
        <f t="shared" si="8"/>
        <v>3774</v>
      </c>
      <c r="P34" s="67"/>
      <c r="Q34" s="74">
        <f t="shared" si="9"/>
        <v>0</v>
      </c>
      <c r="R34" s="74">
        <f t="shared" si="10"/>
        <v>-3774</v>
      </c>
      <c r="S34" s="96">
        <f t="shared" si="11"/>
        <v>0</v>
      </c>
      <c r="T34" s="74">
        <f t="shared" si="12"/>
        <v>0</v>
      </c>
      <c r="U34" s="74">
        <f t="shared" si="13"/>
        <v>0</v>
      </c>
      <c r="V34" s="74">
        <f t="shared" si="14"/>
        <v>3774</v>
      </c>
      <c r="W34" s="67"/>
      <c r="X34" s="74">
        <f t="shared" si="15"/>
        <v>0</v>
      </c>
      <c r="Y34" s="74">
        <f t="shared" si="16"/>
        <v>-3774</v>
      </c>
      <c r="Z34" s="121">
        <f t="shared" si="17"/>
        <v>0</v>
      </c>
      <c r="AA34" s="148" t="str">
        <f t="shared" si="18"/>
        <v>OK</v>
      </c>
      <c r="AF34" s="5"/>
      <c r="AG34" s="5"/>
      <c r="AH34" s="5"/>
    </row>
    <row r="35" spans="1:34" ht="13.5" customHeight="1">
      <c r="A35" s="110" t="s">
        <v>251</v>
      </c>
      <c r="B35" s="176">
        <v>29221</v>
      </c>
      <c r="C35" s="94"/>
      <c r="D35" s="67">
        <v>20</v>
      </c>
      <c r="E35" s="177">
        <v>3774</v>
      </c>
      <c r="F35" s="76">
        <v>0</v>
      </c>
      <c r="G35" s="74">
        <f t="shared" si="0"/>
        <v>3774</v>
      </c>
      <c r="H35" s="96">
        <f t="shared" si="1"/>
        <v>15.725</v>
      </c>
      <c r="I35" s="74">
        <f t="shared" si="2"/>
        <v>3774</v>
      </c>
      <c r="J35" s="71">
        <f t="shared" si="3"/>
        <v>240</v>
      </c>
      <c r="K35" s="74">
        <f t="shared" si="4"/>
        <v>-3774</v>
      </c>
      <c r="L35" s="96">
        <f t="shared" si="5"/>
        <v>0</v>
      </c>
      <c r="M35" s="74">
        <f t="shared" si="6"/>
        <v>0</v>
      </c>
      <c r="N35" s="74">
        <f t="shared" si="7"/>
        <v>0</v>
      </c>
      <c r="O35" s="74">
        <f t="shared" si="8"/>
        <v>3774</v>
      </c>
      <c r="P35" s="67"/>
      <c r="Q35" s="74">
        <f t="shared" si="9"/>
        <v>0</v>
      </c>
      <c r="R35" s="74">
        <f t="shared" si="10"/>
        <v>-3774</v>
      </c>
      <c r="S35" s="96">
        <f t="shared" si="11"/>
        <v>0</v>
      </c>
      <c r="T35" s="74">
        <f t="shared" si="12"/>
        <v>0</v>
      </c>
      <c r="U35" s="74">
        <f t="shared" si="13"/>
        <v>0</v>
      </c>
      <c r="V35" s="74">
        <f t="shared" si="14"/>
        <v>3774</v>
      </c>
      <c r="W35" s="67"/>
      <c r="X35" s="74">
        <f t="shared" si="15"/>
        <v>0</v>
      </c>
      <c r="Y35" s="74">
        <f t="shared" si="16"/>
        <v>-3774</v>
      </c>
      <c r="Z35" s="121">
        <f t="shared" si="17"/>
        <v>0</v>
      </c>
      <c r="AA35" s="148" t="str">
        <f t="shared" si="18"/>
        <v>OK</v>
      </c>
      <c r="AF35" s="5"/>
      <c r="AG35" s="5"/>
      <c r="AH35" s="5"/>
    </row>
    <row r="36" spans="1:27" ht="13.5" customHeight="1">
      <c r="A36" s="110" t="s">
        <v>252</v>
      </c>
      <c r="B36" s="176">
        <v>29221</v>
      </c>
      <c r="C36" s="94"/>
      <c r="D36" s="67">
        <v>20</v>
      </c>
      <c r="E36" s="177">
        <v>7548</v>
      </c>
      <c r="F36" s="76">
        <v>0</v>
      </c>
      <c r="G36" s="74">
        <f t="shared" si="0"/>
        <v>7548</v>
      </c>
      <c r="H36" s="96">
        <f t="shared" si="1"/>
        <v>31.45</v>
      </c>
      <c r="I36" s="74">
        <f t="shared" si="2"/>
        <v>7548</v>
      </c>
      <c r="J36" s="71">
        <f t="shared" si="3"/>
        <v>240</v>
      </c>
      <c r="K36" s="74">
        <f t="shared" si="4"/>
        <v>-7548</v>
      </c>
      <c r="L36" s="96">
        <f t="shared" si="5"/>
        <v>0</v>
      </c>
      <c r="M36" s="74">
        <f t="shared" si="6"/>
        <v>0</v>
      </c>
      <c r="N36" s="74">
        <f t="shared" si="7"/>
        <v>0</v>
      </c>
      <c r="O36" s="74">
        <f t="shared" si="8"/>
        <v>7548</v>
      </c>
      <c r="P36" s="67"/>
      <c r="Q36" s="74">
        <f t="shared" si="9"/>
        <v>0</v>
      </c>
      <c r="R36" s="74">
        <f t="shared" si="10"/>
        <v>-7548</v>
      </c>
      <c r="S36" s="96">
        <f t="shared" si="11"/>
        <v>0</v>
      </c>
      <c r="T36" s="74">
        <f t="shared" si="12"/>
        <v>0</v>
      </c>
      <c r="U36" s="74">
        <f t="shared" si="13"/>
        <v>0</v>
      </c>
      <c r="V36" s="74">
        <f t="shared" si="14"/>
        <v>7548</v>
      </c>
      <c r="W36" s="67"/>
      <c r="X36" s="74">
        <f t="shared" si="15"/>
        <v>0</v>
      </c>
      <c r="Y36" s="74">
        <f t="shared" si="16"/>
        <v>-7548</v>
      </c>
      <c r="Z36" s="121">
        <f t="shared" si="17"/>
        <v>0</v>
      </c>
      <c r="AA36" s="148" t="str">
        <f t="shared" si="18"/>
        <v>OK</v>
      </c>
    </row>
    <row r="37" spans="1:27" ht="13.5" customHeight="1">
      <c r="A37" s="110" t="s">
        <v>253</v>
      </c>
      <c r="B37" s="176">
        <v>29221</v>
      </c>
      <c r="C37" s="94"/>
      <c r="D37" s="67">
        <v>20</v>
      </c>
      <c r="E37" s="177">
        <v>7548</v>
      </c>
      <c r="F37" s="76">
        <v>0</v>
      </c>
      <c r="G37" s="74">
        <f t="shared" si="0"/>
        <v>7548</v>
      </c>
      <c r="H37" s="96">
        <f t="shared" si="1"/>
        <v>31.45</v>
      </c>
      <c r="I37" s="74">
        <f t="shared" si="2"/>
        <v>7548</v>
      </c>
      <c r="J37" s="71">
        <f t="shared" si="3"/>
        <v>240</v>
      </c>
      <c r="K37" s="74">
        <f t="shared" si="4"/>
        <v>-7548</v>
      </c>
      <c r="L37" s="96">
        <f t="shared" si="5"/>
        <v>0</v>
      </c>
      <c r="M37" s="74">
        <f t="shared" si="6"/>
        <v>0</v>
      </c>
      <c r="N37" s="74">
        <f t="shared" si="7"/>
        <v>0</v>
      </c>
      <c r="O37" s="74">
        <f t="shared" si="8"/>
        <v>7548</v>
      </c>
      <c r="P37" s="67"/>
      <c r="Q37" s="74">
        <f t="shared" si="9"/>
        <v>0</v>
      </c>
      <c r="R37" s="74">
        <f t="shared" si="10"/>
        <v>-7548</v>
      </c>
      <c r="S37" s="96">
        <f t="shared" si="11"/>
        <v>0</v>
      </c>
      <c r="T37" s="74">
        <f t="shared" si="12"/>
        <v>0</v>
      </c>
      <c r="U37" s="74">
        <f t="shared" si="13"/>
        <v>0</v>
      </c>
      <c r="V37" s="74">
        <f t="shared" si="14"/>
        <v>7548</v>
      </c>
      <c r="W37" s="67"/>
      <c r="X37" s="74">
        <f t="shared" si="15"/>
        <v>0</v>
      </c>
      <c r="Y37" s="74">
        <f t="shared" si="16"/>
        <v>-7548</v>
      </c>
      <c r="Z37" s="121">
        <f t="shared" si="17"/>
        <v>0</v>
      </c>
      <c r="AA37" s="148" t="str">
        <f t="shared" si="18"/>
        <v>OK</v>
      </c>
    </row>
    <row r="38" spans="1:27" ht="13.5" customHeight="1">
      <c r="A38" s="110" t="s">
        <v>254</v>
      </c>
      <c r="B38" s="176">
        <v>29221</v>
      </c>
      <c r="C38" s="94"/>
      <c r="D38" s="67">
        <v>20</v>
      </c>
      <c r="E38" s="177">
        <v>7548</v>
      </c>
      <c r="F38" s="76">
        <v>0</v>
      </c>
      <c r="G38" s="74">
        <f t="shared" si="0"/>
        <v>7548</v>
      </c>
      <c r="H38" s="96">
        <f t="shared" si="1"/>
        <v>31.45</v>
      </c>
      <c r="I38" s="74">
        <f t="shared" si="2"/>
        <v>7548</v>
      </c>
      <c r="J38" s="71">
        <f t="shared" si="3"/>
        <v>240</v>
      </c>
      <c r="K38" s="74">
        <f t="shared" si="4"/>
        <v>-7548</v>
      </c>
      <c r="L38" s="96">
        <f t="shared" si="5"/>
        <v>0</v>
      </c>
      <c r="M38" s="74">
        <f t="shared" si="6"/>
        <v>0</v>
      </c>
      <c r="N38" s="74">
        <f t="shared" si="7"/>
        <v>0</v>
      </c>
      <c r="O38" s="74">
        <f t="shared" si="8"/>
        <v>7548</v>
      </c>
      <c r="P38" s="67"/>
      <c r="Q38" s="74">
        <f t="shared" si="9"/>
        <v>0</v>
      </c>
      <c r="R38" s="74">
        <f t="shared" si="10"/>
        <v>-7548</v>
      </c>
      <c r="S38" s="96">
        <f t="shared" si="11"/>
        <v>0</v>
      </c>
      <c r="T38" s="74">
        <f t="shared" si="12"/>
        <v>0</v>
      </c>
      <c r="U38" s="74">
        <f t="shared" si="13"/>
        <v>0</v>
      </c>
      <c r="V38" s="74">
        <f t="shared" si="14"/>
        <v>7548</v>
      </c>
      <c r="W38" s="67"/>
      <c r="X38" s="74">
        <f t="shared" si="15"/>
        <v>0</v>
      </c>
      <c r="Y38" s="74">
        <f t="shared" si="16"/>
        <v>-7548</v>
      </c>
      <c r="Z38" s="121">
        <f t="shared" si="17"/>
        <v>0</v>
      </c>
      <c r="AA38" s="148" t="str">
        <f t="shared" si="18"/>
        <v>OK</v>
      </c>
    </row>
    <row r="39" spans="1:27" ht="13.5" customHeight="1">
      <c r="A39" s="110" t="s">
        <v>255</v>
      </c>
      <c r="B39" s="176">
        <v>29221</v>
      </c>
      <c r="C39" s="94"/>
      <c r="D39" s="67">
        <v>20</v>
      </c>
      <c r="E39" s="177">
        <v>7548</v>
      </c>
      <c r="F39" s="76">
        <v>0</v>
      </c>
      <c r="G39" s="74">
        <f t="shared" si="0"/>
        <v>7548</v>
      </c>
      <c r="H39" s="96">
        <f t="shared" si="1"/>
        <v>31.45</v>
      </c>
      <c r="I39" s="74">
        <f t="shared" si="2"/>
        <v>7548</v>
      </c>
      <c r="J39" s="71">
        <f t="shared" si="3"/>
        <v>240</v>
      </c>
      <c r="K39" s="74">
        <f t="shared" si="4"/>
        <v>-7548</v>
      </c>
      <c r="L39" s="96">
        <f t="shared" si="5"/>
        <v>0</v>
      </c>
      <c r="M39" s="74">
        <f t="shared" si="6"/>
        <v>0</v>
      </c>
      <c r="N39" s="74">
        <f t="shared" si="7"/>
        <v>0</v>
      </c>
      <c r="O39" s="74">
        <f t="shared" si="8"/>
        <v>7548</v>
      </c>
      <c r="P39" s="67"/>
      <c r="Q39" s="74">
        <f t="shared" si="9"/>
        <v>0</v>
      </c>
      <c r="R39" s="74">
        <f t="shared" si="10"/>
        <v>-7548</v>
      </c>
      <c r="S39" s="96">
        <f t="shared" si="11"/>
        <v>0</v>
      </c>
      <c r="T39" s="74">
        <f t="shared" si="12"/>
        <v>0</v>
      </c>
      <c r="U39" s="74">
        <f t="shared" si="13"/>
        <v>0</v>
      </c>
      <c r="V39" s="74">
        <f t="shared" si="14"/>
        <v>7548</v>
      </c>
      <c r="W39" s="67"/>
      <c r="X39" s="74">
        <f t="shared" si="15"/>
        <v>0</v>
      </c>
      <c r="Y39" s="74">
        <f t="shared" si="16"/>
        <v>-7548</v>
      </c>
      <c r="Z39" s="121">
        <f t="shared" si="17"/>
        <v>0</v>
      </c>
      <c r="AA39" s="148" t="str">
        <f t="shared" si="18"/>
        <v>OK</v>
      </c>
    </row>
    <row r="40" spans="1:27" ht="13.5" customHeight="1">
      <c r="A40" s="110" t="s">
        <v>256</v>
      </c>
      <c r="B40" s="176">
        <v>29221</v>
      </c>
      <c r="C40" s="94"/>
      <c r="D40" s="67">
        <v>20</v>
      </c>
      <c r="E40" s="177">
        <v>7548</v>
      </c>
      <c r="F40" s="76">
        <v>0</v>
      </c>
      <c r="G40" s="74">
        <f t="shared" si="0"/>
        <v>7548</v>
      </c>
      <c r="H40" s="96">
        <f t="shared" si="1"/>
        <v>31.45</v>
      </c>
      <c r="I40" s="74">
        <f t="shared" si="2"/>
        <v>7548</v>
      </c>
      <c r="J40" s="71">
        <f t="shared" si="3"/>
        <v>240</v>
      </c>
      <c r="K40" s="74">
        <f t="shared" si="4"/>
        <v>-7548</v>
      </c>
      <c r="L40" s="96">
        <f t="shared" si="5"/>
        <v>0</v>
      </c>
      <c r="M40" s="74">
        <f t="shared" si="6"/>
        <v>0</v>
      </c>
      <c r="N40" s="74">
        <f t="shared" si="7"/>
        <v>0</v>
      </c>
      <c r="O40" s="74">
        <f t="shared" si="8"/>
        <v>7548</v>
      </c>
      <c r="P40" s="67"/>
      <c r="Q40" s="74">
        <f t="shared" si="9"/>
        <v>0</v>
      </c>
      <c r="R40" s="74">
        <f t="shared" si="10"/>
        <v>-7548</v>
      </c>
      <c r="S40" s="96">
        <f t="shared" si="11"/>
        <v>0</v>
      </c>
      <c r="T40" s="74">
        <f t="shared" si="12"/>
        <v>0</v>
      </c>
      <c r="U40" s="74">
        <f t="shared" si="13"/>
        <v>0</v>
      </c>
      <c r="V40" s="74">
        <f t="shared" si="14"/>
        <v>7548</v>
      </c>
      <c r="W40" s="67"/>
      <c r="X40" s="74">
        <f t="shared" si="15"/>
        <v>0</v>
      </c>
      <c r="Y40" s="74">
        <f t="shared" si="16"/>
        <v>-7548</v>
      </c>
      <c r="Z40" s="121">
        <f t="shared" si="17"/>
        <v>0</v>
      </c>
      <c r="AA40" s="148" t="str">
        <f t="shared" si="18"/>
        <v>OK</v>
      </c>
    </row>
    <row r="41" spans="1:27" ht="13.5" customHeight="1">
      <c r="A41" s="110" t="s">
        <v>257</v>
      </c>
      <c r="B41" s="176">
        <v>29221</v>
      </c>
      <c r="C41" s="94"/>
      <c r="D41" s="67">
        <v>20</v>
      </c>
      <c r="E41" s="177">
        <v>7548</v>
      </c>
      <c r="F41" s="76">
        <v>0</v>
      </c>
      <c r="G41" s="74">
        <f t="shared" si="0"/>
        <v>7548</v>
      </c>
      <c r="H41" s="96">
        <f t="shared" si="1"/>
        <v>31.45</v>
      </c>
      <c r="I41" s="74">
        <f t="shared" si="2"/>
        <v>7548</v>
      </c>
      <c r="J41" s="71">
        <f t="shared" si="3"/>
        <v>240</v>
      </c>
      <c r="K41" s="74">
        <f t="shared" si="4"/>
        <v>-7548</v>
      </c>
      <c r="L41" s="96">
        <f t="shared" si="5"/>
        <v>0</v>
      </c>
      <c r="M41" s="74">
        <f t="shared" si="6"/>
        <v>0</v>
      </c>
      <c r="N41" s="74">
        <f t="shared" si="7"/>
        <v>0</v>
      </c>
      <c r="O41" s="74">
        <f t="shared" si="8"/>
        <v>7548</v>
      </c>
      <c r="P41" s="67"/>
      <c r="Q41" s="74">
        <f t="shared" si="9"/>
        <v>0</v>
      </c>
      <c r="R41" s="74">
        <f t="shared" si="10"/>
        <v>-7548</v>
      </c>
      <c r="S41" s="96">
        <f t="shared" si="11"/>
        <v>0</v>
      </c>
      <c r="T41" s="74">
        <f t="shared" si="12"/>
        <v>0</v>
      </c>
      <c r="U41" s="74">
        <f t="shared" si="13"/>
        <v>0</v>
      </c>
      <c r="V41" s="74">
        <f t="shared" si="14"/>
        <v>7548</v>
      </c>
      <c r="W41" s="67"/>
      <c r="X41" s="74">
        <f t="shared" si="15"/>
        <v>0</v>
      </c>
      <c r="Y41" s="74">
        <f t="shared" si="16"/>
        <v>-7548</v>
      </c>
      <c r="Z41" s="121">
        <f t="shared" si="17"/>
        <v>0</v>
      </c>
      <c r="AA41" s="148" t="str">
        <f t="shared" si="18"/>
        <v>OK</v>
      </c>
    </row>
    <row r="42" spans="1:27" ht="13.5" customHeight="1">
      <c r="A42" s="110" t="s">
        <v>258</v>
      </c>
      <c r="B42" s="176">
        <v>35796</v>
      </c>
      <c r="C42" s="94"/>
      <c r="D42" s="67">
        <v>20</v>
      </c>
      <c r="E42" s="177">
        <v>4461</v>
      </c>
      <c r="F42" s="76">
        <v>0</v>
      </c>
      <c r="G42" s="74">
        <f t="shared" si="0"/>
        <v>4461</v>
      </c>
      <c r="H42" s="96">
        <f t="shared" si="1"/>
        <v>18.5875</v>
      </c>
      <c r="I42" s="74">
        <f t="shared" si="2"/>
        <v>4461</v>
      </c>
      <c r="J42" s="71">
        <f t="shared" si="3"/>
        <v>143.9671457905544</v>
      </c>
      <c r="K42" s="74">
        <f t="shared" si="4"/>
        <v>-2675.98932238193</v>
      </c>
      <c r="L42" s="96">
        <f t="shared" si="5"/>
        <v>1785.01067761807</v>
      </c>
      <c r="M42" s="74">
        <f t="shared" si="6"/>
        <v>0</v>
      </c>
      <c r="N42" s="74">
        <f t="shared" si="7"/>
        <v>0</v>
      </c>
      <c r="O42" s="74">
        <f t="shared" si="8"/>
        <v>4461</v>
      </c>
      <c r="P42" s="67">
        <v>12</v>
      </c>
      <c r="Q42" s="74">
        <f t="shared" si="9"/>
        <v>-223.04999999999998</v>
      </c>
      <c r="R42" s="74">
        <f t="shared" si="10"/>
        <v>-2899.03932238193</v>
      </c>
      <c r="S42" s="96">
        <f t="shared" si="11"/>
        <v>1561.96067761807</v>
      </c>
      <c r="T42" s="74">
        <f t="shared" si="12"/>
        <v>0</v>
      </c>
      <c r="U42" s="74">
        <f t="shared" si="13"/>
        <v>0</v>
      </c>
      <c r="V42" s="74">
        <f t="shared" si="14"/>
        <v>4461</v>
      </c>
      <c r="W42" s="67">
        <v>12</v>
      </c>
      <c r="X42" s="74">
        <f t="shared" si="15"/>
        <v>-223.04999999999998</v>
      </c>
      <c r="Y42" s="74">
        <f t="shared" si="16"/>
        <v>-3122.0893223819303</v>
      </c>
      <c r="Z42" s="121">
        <f t="shared" si="17"/>
        <v>1338.9106776180697</v>
      </c>
      <c r="AA42" s="148" t="str">
        <f t="shared" si="18"/>
        <v>OK</v>
      </c>
    </row>
    <row r="43" spans="1:27" ht="13.5" customHeight="1">
      <c r="A43" s="112"/>
      <c r="B43" s="93" t="s">
        <v>56</v>
      </c>
      <c r="C43" s="95"/>
      <c r="D43" s="67">
        <v>20</v>
      </c>
      <c r="E43" s="76"/>
      <c r="F43" s="76">
        <v>0</v>
      </c>
      <c r="G43" s="74">
        <f t="shared" si="0"/>
        <v>0</v>
      </c>
      <c r="H43" s="96">
        <f t="shared" si="1"/>
        <v>0</v>
      </c>
      <c r="I43" s="74">
        <f t="shared" si="2"/>
        <v>0</v>
      </c>
      <c r="J43" s="71">
        <f t="shared" si="3"/>
        <v>0</v>
      </c>
      <c r="K43" s="74">
        <f t="shared" si="4"/>
        <v>0</v>
      </c>
      <c r="L43" s="96">
        <f t="shared" si="5"/>
        <v>0</v>
      </c>
      <c r="M43" s="74">
        <f t="shared" si="6"/>
        <v>0</v>
      </c>
      <c r="N43" s="74">
        <f t="shared" si="7"/>
        <v>0</v>
      </c>
      <c r="O43" s="74">
        <f t="shared" si="8"/>
        <v>0</v>
      </c>
      <c r="P43" s="67"/>
      <c r="Q43" s="74">
        <f t="shared" si="9"/>
        <v>0</v>
      </c>
      <c r="R43" s="74">
        <f t="shared" si="10"/>
        <v>0</v>
      </c>
      <c r="S43" s="96">
        <f t="shared" si="11"/>
        <v>0</v>
      </c>
      <c r="T43" s="74">
        <f t="shared" si="12"/>
        <v>0</v>
      </c>
      <c r="U43" s="74">
        <f t="shared" si="13"/>
        <v>0</v>
      </c>
      <c r="V43" s="74">
        <f t="shared" si="14"/>
        <v>0</v>
      </c>
      <c r="W43" s="67"/>
      <c r="X43" s="74">
        <f t="shared" si="15"/>
        <v>0</v>
      </c>
      <c r="Y43" s="74">
        <f t="shared" si="16"/>
        <v>0</v>
      </c>
      <c r="Z43" s="121">
        <f t="shared" si="17"/>
        <v>0</v>
      </c>
      <c r="AA43" s="148" t="str">
        <f t="shared" si="18"/>
        <v>OK</v>
      </c>
    </row>
    <row r="44" spans="1:27" ht="12" customHeight="1">
      <c r="A44" s="112"/>
      <c r="B44" s="93" t="s">
        <v>56</v>
      </c>
      <c r="C44" s="95"/>
      <c r="D44" s="67">
        <v>20</v>
      </c>
      <c r="E44" s="76"/>
      <c r="F44" s="76">
        <v>0</v>
      </c>
      <c r="G44" s="74">
        <f t="shared" si="0"/>
        <v>0</v>
      </c>
      <c r="H44" s="96">
        <f t="shared" si="1"/>
        <v>0</v>
      </c>
      <c r="I44" s="74">
        <f t="shared" si="2"/>
        <v>0</v>
      </c>
      <c r="J44" s="71">
        <f t="shared" si="3"/>
        <v>0</v>
      </c>
      <c r="K44" s="74">
        <f t="shared" si="4"/>
        <v>0</v>
      </c>
      <c r="L44" s="96">
        <f t="shared" si="5"/>
        <v>0</v>
      </c>
      <c r="M44" s="74">
        <f t="shared" si="6"/>
        <v>0</v>
      </c>
      <c r="N44" s="74">
        <f t="shared" si="7"/>
        <v>0</v>
      </c>
      <c r="O44" s="74">
        <f t="shared" si="8"/>
        <v>0</v>
      </c>
      <c r="P44" s="67"/>
      <c r="Q44" s="74">
        <f t="shared" si="9"/>
        <v>0</v>
      </c>
      <c r="R44" s="74">
        <f t="shared" si="10"/>
        <v>0</v>
      </c>
      <c r="S44" s="96">
        <f t="shared" si="11"/>
        <v>0</v>
      </c>
      <c r="T44" s="74">
        <f t="shared" si="12"/>
        <v>0</v>
      </c>
      <c r="U44" s="74">
        <f t="shared" si="13"/>
        <v>0</v>
      </c>
      <c r="V44" s="74">
        <f t="shared" si="14"/>
        <v>0</v>
      </c>
      <c r="W44" s="67"/>
      <c r="X44" s="74">
        <f t="shared" si="15"/>
        <v>0</v>
      </c>
      <c r="Y44" s="74">
        <f t="shared" si="16"/>
        <v>0</v>
      </c>
      <c r="Z44" s="121">
        <f t="shared" si="17"/>
        <v>0</v>
      </c>
      <c r="AA44" s="148" t="str">
        <f t="shared" si="18"/>
        <v>OK</v>
      </c>
    </row>
    <row r="45" spans="1:27" ht="12" customHeight="1">
      <c r="A45" s="112"/>
      <c r="B45" s="93" t="s">
        <v>56</v>
      </c>
      <c r="C45" s="95"/>
      <c r="D45" s="67">
        <v>20</v>
      </c>
      <c r="E45" s="76"/>
      <c r="F45" s="76">
        <v>0</v>
      </c>
      <c r="G45" s="74">
        <f t="shared" si="0"/>
        <v>0</v>
      </c>
      <c r="H45" s="96">
        <f t="shared" si="1"/>
        <v>0</v>
      </c>
      <c r="I45" s="74">
        <f t="shared" si="2"/>
        <v>0</v>
      </c>
      <c r="J45" s="71">
        <f t="shared" si="3"/>
        <v>0</v>
      </c>
      <c r="K45" s="74">
        <f t="shared" si="4"/>
        <v>0</v>
      </c>
      <c r="L45" s="96">
        <f t="shared" si="5"/>
        <v>0</v>
      </c>
      <c r="M45" s="74">
        <f t="shared" si="6"/>
        <v>0</v>
      </c>
      <c r="N45" s="74">
        <f t="shared" si="7"/>
        <v>0</v>
      </c>
      <c r="O45" s="74">
        <f t="shared" si="8"/>
        <v>0</v>
      </c>
      <c r="P45" s="67"/>
      <c r="Q45" s="74">
        <f t="shared" si="9"/>
        <v>0</v>
      </c>
      <c r="R45" s="74">
        <f t="shared" si="10"/>
        <v>0</v>
      </c>
      <c r="S45" s="96">
        <f t="shared" si="11"/>
        <v>0</v>
      </c>
      <c r="T45" s="74">
        <f t="shared" si="12"/>
        <v>0</v>
      </c>
      <c r="U45" s="74">
        <f t="shared" si="13"/>
        <v>0</v>
      </c>
      <c r="V45" s="74">
        <f t="shared" si="14"/>
        <v>0</v>
      </c>
      <c r="W45" s="67"/>
      <c r="X45" s="74">
        <f t="shared" si="15"/>
        <v>0</v>
      </c>
      <c r="Y45" s="74">
        <f t="shared" si="16"/>
        <v>0</v>
      </c>
      <c r="Z45" s="121">
        <f t="shared" si="17"/>
        <v>0</v>
      </c>
      <c r="AA45" s="148" t="str">
        <f t="shared" si="18"/>
        <v>OK</v>
      </c>
    </row>
    <row r="46" spans="1:27" ht="12" customHeight="1">
      <c r="A46" s="112"/>
      <c r="B46" s="93" t="s">
        <v>56</v>
      </c>
      <c r="C46" s="95"/>
      <c r="D46" s="67">
        <v>20</v>
      </c>
      <c r="E46" s="76"/>
      <c r="F46" s="76">
        <v>0</v>
      </c>
      <c r="G46" s="74">
        <f t="shared" si="0"/>
        <v>0</v>
      </c>
      <c r="H46" s="96">
        <f t="shared" si="1"/>
        <v>0</v>
      </c>
      <c r="I46" s="74">
        <f t="shared" si="2"/>
        <v>0</v>
      </c>
      <c r="J46" s="71">
        <f t="shared" si="3"/>
        <v>0</v>
      </c>
      <c r="K46" s="74">
        <f t="shared" si="4"/>
        <v>0</v>
      </c>
      <c r="L46" s="96">
        <f t="shared" si="5"/>
        <v>0</v>
      </c>
      <c r="M46" s="74">
        <f t="shared" si="6"/>
        <v>0</v>
      </c>
      <c r="N46" s="74">
        <f t="shared" si="7"/>
        <v>0</v>
      </c>
      <c r="O46" s="74">
        <f t="shared" si="8"/>
        <v>0</v>
      </c>
      <c r="P46" s="67"/>
      <c r="Q46" s="74">
        <f t="shared" si="9"/>
        <v>0</v>
      </c>
      <c r="R46" s="74">
        <f t="shared" si="10"/>
        <v>0</v>
      </c>
      <c r="S46" s="96">
        <f t="shared" si="11"/>
        <v>0</v>
      </c>
      <c r="T46" s="74">
        <f t="shared" si="12"/>
        <v>0</v>
      </c>
      <c r="U46" s="74">
        <f t="shared" si="13"/>
        <v>0</v>
      </c>
      <c r="V46" s="74">
        <f t="shared" si="14"/>
        <v>0</v>
      </c>
      <c r="W46" s="67"/>
      <c r="X46" s="74">
        <f t="shared" si="15"/>
        <v>0</v>
      </c>
      <c r="Y46" s="74">
        <f t="shared" si="16"/>
        <v>0</v>
      </c>
      <c r="Z46" s="121">
        <f t="shared" si="17"/>
        <v>0</v>
      </c>
      <c r="AA46" s="148" t="str">
        <f t="shared" si="18"/>
        <v>OK</v>
      </c>
    </row>
    <row r="47" spans="1:27" ht="12" customHeight="1">
      <c r="A47" s="112"/>
      <c r="B47" s="93" t="s">
        <v>56</v>
      </c>
      <c r="C47" s="95"/>
      <c r="D47" s="67">
        <v>20</v>
      </c>
      <c r="E47" s="76"/>
      <c r="F47" s="76">
        <v>0</v>
      </c>
      <c r="G47" s="74">
        <f t="shared" si="0"/>
        <v>0</v>
      </c>
      <c r="H47" s="96">
        <f t="shared" si="1"/>
        <v>0</v>
      </c>
      <c r="I47" s="74">
        <f t="shared" si="2"/>
        <v>0</v>
      </c>
      <c r="J47" s="71">
        <f t="shared" si="3"/>
        <v>0</v>
      </c>
      <c r="K47" s="74">
        <f t="shared" si="4"/>
        <v>0</v>
      </c>
      <c r="L47" s="96">
        <f t="shared" si="5"/>
        <v>0</v>
      </c>
      <c r="M47" s="74">
        <f t="shared" si="6"/>
        <v>0</v>
      </c>
      <c r="N47" s="74">
        <f t="shared" si="7"/>
        <v>0</v>
      </c>
      <c r="O47" s="74">
        <f t="shared" si="8"/>
        <v>0</v>
      </c>
      <c r="P47" s="67"/>
      <c r="Q47" s="74">
        <f t="shared" si="9"/>
        <v>0</v>
      </c>
      <c r="R47" s="74">
        <f t="shared" si="10"/>
        <v>0</v>
      </c>
      <c r="S47" s="96">
        <f t="shared" si="11"/>
        <v>0</v>
      </c>
      <c r="T47" s="74">
        <f t="shared" si="12"/>
        <v>0</v>
      </c>
      <c r="U47" s="74">
        <f t="shared" si="13"/>
        <v>0</v>
      </c>
      <c r="V47" s="74">
        <f t="shared" si="14"/>
        <v>0</v>
      </c>
      <c r="W47" s="67"/>
      <c r="X47" s="74">
        <f t="shared" si="15"/>
        <v>0</v>
      </c>
      <c r="Y47" s="74">
        <f t="shared" si="16"/>
        <v>0</v>
      </c>
      <c r="Z47" s="121">
        <f t="shared" si="17"/>
        <v>0</v>
      </c>
      <c r="AA47" s="148" t="str">
        <f t="shared" si="18"/>
        <v>OK</v>
      </c>
    </row>
    <row r="48" spans="1:27" ht="12.75">
      <c r="A48" s="112"/>
      <c r="B48" s="93" t="s">
        <v>56</v>
      </c>
      <c r="C48" s="95"/>
      <c r="D48" s="67">
        <v>20</v>
      </c>
      <c r="E48" s="76"/>
      <c r="F48" s="76">
        <v>0</v>
      </c>
      <c r="G48" s="74">
        <f t="shared" si="0"/>
        <v>0</v>
      </c>
      <c r="H48" s="96">
        <f t="shared" si="1"/>
        <v>0</v>
      </c>
      <c r="I48" s="74">
        <f t="shared" si="2"/>
        <v>0</v>
      </c>
      <c r="J48" s="71">
        <f t="shared" si="3"/>
        <v>0</v>
      </c>
      <c r="K48" s="74">
        <f t="shared" si="4"/>
        <v>0</v>
      </c>
      <c r="L48" s="96">
        <f t="shared" si="5"/>
        <v>0</v>
      </c>
      <c r="M48" s="74">
        <f t="shared" si="6"/>
        <v>0</v>
      </c>
      <c r="N48" s="74">
        <f t="shared" si="7"/>
        <v>0</v>
      </c>
      <c r="O48" s="74">
        <f t="shared" si="8"/>
        <v>0</v>
      </c>
      <c r="P48" s="67"/>
      <c r="Q48" s="74">
        <f t="shared" si="9"/>
        <v>0</v>
      </c>
      <c r="R48" s="74">
        <f t="shared" si="10"/>
        <v>0</v>
      </c>
      <c r="S48" s="96">
        <f t="shared" si="11"/>
        <v>0</v>
      </c>
      <c r="T48" s="74">
        <f t="shared" si="12"/>
        <v>0</v>
      </c>
      <c r="U48" s="74">
        <f t="shared" si="13"/>
        <v>0</v>
      </c>
      <c r="V48" s="74">
        <f t="shared" si="14"/>
        <v>0</v>
      </c>
      <c r="W48" s="67"/>
      <c r="X48" s="74">
        <f t="shared" si="15"/>
        <v>0</v>
      </c>
      <c r="Y48" s="74">
        <f t="shared" si="16"/>
        <v>0</v>
      </c>
      <c r="Z48" s="121">
        <f t="shared" si="17"/>
        <v>0</v>
      </c>
      <c r="AA48" s="148" t="str">
        <f t="shared" si="18"/>
        <v>OK</v>
      </c>
    </row>
    <row r="49" spans="1:27" ht="12.75">
      <c r="A49" s="112"/>
      <c r="B49" s="93" t="s">
        <v>56</v>
      </c>
      <c r="C49" s="95"/>
      <c r="D49" s="67">
        <v>20</v>
      </c>
      <c r="E49" s="76"/>
      <c r="F49" s="76">
        <v>0</v>
      </c>
      <c r="G49" s="74">
        <f t="shared" si="0"/>
        <v>0</v>
      </c>
      <c r="H49" s="96">
        <f t="shared" si="1"/>
        <v>0</v>
      </c>
      <c r="I49" s="74">
        <f t="shared" si="2"/>
        <v>0</v>
      </c>
      <c r="J49" s="71">
        <f t="shared" si="3"/>
        <v>0</v>
      </c>
      <c r="K49" s="74">
        <f t="shared" si="4"/>
        <v>0</v>
      </c>
      <c r="L49" s="96">
        <f t="shared" si="5"/>
        <v>0</v>
      </c>
      <c r="M49" s="74">
        <f t="shared" si="6"/>
        <v>0</v>
      </c>
      <c r="N49" s="74">
        <f t="shared" si="7"/>
        <v>0</v>
      </c>
      <c r="O49" s="74">
        <f t="shared" si="8"/>
        <v>0</v>
      </c>
      <c r="P49" s="67"/>
      <c r="Q49" s="74">
        <f t="shared" si="9"/>
        <v>0</v>
      </c>
      <c r="R49" s="74">
        <f t="shared" si="10"/>
        <v>0</v>
      </c>
      <c r="S49" s="96">
        <f t="shared" si="11"/>
        <v>0</v>
      </c>
      <c r="T49" s="74">
        <f t="shared" si="12"/>
        <v>0</v>
      </c>
      <c r="U49" s="74">
        <f t="shared" si="13"/>
        <v>0</v>
      </c>
      <c r="V49" s="74">
        <f t="shared" si="14"/>
        <v>0</v>
      </c>
      <c r="W49" s="67"/>
      <c r="X49" s="74">
        <f t="shared" si="15"/>
        <v>0</v>
      </c>
      <c r="Y49" s="74">
        <f t="shared" si="16"/>
        <v>0</v>
      </c>
      <c r="Z49" s="121">
        <f t="shared" si="17"/>
        <v>0</v>
      </c>
      <c r="AA49" s="148" t="str">
        <f t="shared" si="18"/>
        <v>OK</v>
      </c>
    </row>
    <row r="50" spans="1:27" ht="12.75">
      <c r="A50" s="112"/>
      <c r="B50" s="93" t="s">
        <v>56</v>
      </c>
      <c r="C50" s="95"/>
      <c r="D50" s="67">
        <v>20</v>
      </c>
      <c r="E50" s="76"/>
      <c r="F50" s="76">
        <v>0</v>
      </c>
      <c r="G50" s="74">
        <f t="shared" si="0"/>
        <v>0</v>
      </c>
      <c r="H50" s="96">
        <f t="shared" si="1"/>
        <v>0</v>
      </c>
      <c r="I50" s="97">
        <f t="shared" si="2"/>
        <v>0</v>
      </c>
      <c r="J50" s="71">
        <f t="shared" si="3"/>
        <v>0</v>
      </c>
      <c r="K50" s="87">
        <f t="shared" si="4"/>
        <v>0</v>
      </c>
      <c r="L50" s="98">
        <f t="shared" si="5"/>
        <v>0</v>
      </c>
      <c r="M50" s="97">
        <f t="shared" si="6"/>
        <v>0</v>
      </c>
      <c r="N50" s="87">
        <f t="shared" si="7"/>
        <v>0</v>
      </c>
      <c r="O50" s="87">
        <f t="shared" si="8"/>
        <v>0</v>
      </c>
      <c r="P50" s="67"/>
      <c r="Q50" s="87">
        <f t="shared" si="9"/>
        <v>0</v>
      </c>
      <c r="R50" s="87">
        <f t="shared" si="10"/>
        <v>0</v>
      </c>
      <c r="S50" s="98">
        <f t="shared" si="11"/>
        <v>0</v>
      </c>
      <c r="T50" s="97">
        <f t="shared" si="12"/>
        <v>0</v>
      </c>
      <c r="U50" s="87">
        <f t="shared" si="13"/>
        <v>0</v>
      </c>
      <c r="V50" s="87">
        <f t="shared" si="14"/>
        <v>0</v>
      </c>
      <c r="W50" s="67"/>
      <c r="X50" s="87">
        <f t="shared" si="15"/>
        <v>0</v>
      </c>
      <c r="Y50" s="87">
        <f t="shared" si="16"/>
        <v>0</v>
      </c>
      <c r="Z50" s="122">
        <f t="shared" si="17"/>
        <v>0</v>
      </c>
      <c r="AA50" s="148" t="str">
        <f t="shared" si="18"/>
        <v>OK</v>
      </c>
    </row>
    <row r="51" spans="1:27" ht="12.75">
      <c r="A51" s="109"/>
      <c r="D51" s="64"/>
      <c r="E51" s="64"/>
      <c r="F51" s="73"/>
      <c r="G51" s="73"/>
      <c r="H51" s="92"/>
      <c r="I51" s="74"/>
      <c r="J51" s="74"/>
      <c r="K51" s="74"/>
      <c r="L51" s="96"/>
      <c r="M51" s="74"/>
      <c r="N51" s="74"/>
      <c r="O51" s="74"/>
      <c r="P51" s="74"/>
      <c r="Q51" s="74"/>
      <c r="R51" s="74"/>
      <c r="S51" s="96"/>
      <c r="T51" s="74"/>
      <c r="U51" s="74"/>
      <c r="V51" s="74"/>
      <c r="W51" s="74"/>
      <c r="X51" s="74"/>
      <c r="Y51" s="74"/>
      <c r="Z51" s="121"/>
      <c r="AA51" s="147"/>
    </row>
    <row r="52" spans="1:27" ht="13.5" thickBot="1">
      <c r="A52" s="113" t="s">
        <v>59</v>
      </c>
      <c r="B52" s="56"/>
      <c r="C52" s="56"/>
      <c r="D52" s="64"/>
      <c r="E52" s="64"/>
      <c r="F52" s="73"/>
      <c r="G52" s="73"/>
      <c r="H52" s="92"/>
      <c r="I52" s="75">
        <f>SUM(I8:I50)</f>
        <v>213066</v>
      </c>
      <c r="J52" s="74"/>
      <c r="K52" s="75">
        <f>SUM(K8:K50)</f>
        <v>-195220.55377138947</v>
      </c>
      <c r="L52" s="99">
        <f>SUM(L8:L50)</f>
        <v>17845.446228610537</v>
      </c>
      <c r="M52" s="75">
        <f>SUM(M8:M50)</f>
        <v>0</v>
      </c>
      <c r="N52" s="75">
        <f>SUM(N8:N50)</f>
        <v>0</v>
      </c>
      <c r="O52" s="75">
        <f aca="true" t="shared" si="38" ref="O52:U52">SUM(O8:O50)</f>
        <v>213066</v>
      </c>
      <c r="P52" s="74"/>
      <c r="Q52" s="75">
        <f t="shared" si="38"/>
        <v>-2230.3</v>
      </c>
      <c r="R52" s="75">
        <f t="shared" si="38"/>
        <v>-197450.85377138946</v>
      </c>
      <c r="S52" s="99">
        <f t="shared" si="38"/>
        <v>15615.146228610538</v>
      </c>
      <c r="T52" s="75">
        <f t="shared" si="38"/>
        <v>0</v>
      </c>
      <c r="U52" s="75">
        <f t="shared" si="38"/>
        <v>0</v>
      </c>
      <c r="V52" s="75">
        <f>SUM(V8:V50)</f>
        <v>213066</v>
      </c>
      <c r="W52" s="74"/>
      <c r="X52" s="75">
        <f>SUM(X8:X50)</f>
        <v>-2230.3</v>
      </c>
      <c r="Y52" s="75">
        <f>SUM(Y8:Y50)</f>
        <v>-199681.15377138948</v>
      </c>
      <c r="Z52" s="123">
        <f>SUM(Z8:Z50)</f>
        <v>13384.846228610539</v>
      </c>
      <c r="AA52" s="147"/>
    </row>
    <row r="53" spans="1:27" ht="14.25" thickBot="1" thickTop="1">
      <c r="A53" s="117"/>
      <c r="B53" s="114"/>
      <c r="C53" s="114"/>
      <c r="D53" s="115"/>
      <c r="E53" s="115"/>
      <c r="F53" s="116"/>
      <c r="G53" s="116"/>
      <c r="H53" s="85"/>
      <c r="I53" s="85"/>
      <c r="J53" s="85"/>
      <c r="K53" s="85"/>
      <c r="L53" s="85"/>
      <c r="M53" s="86"/>
      <c r="N53" s="86"/>
      <c r="O53" s="86"/>
      <c r="P53" s="86"/>
      <c r="Q53" s="86"/>
      <c r="R53" s="86"/>
      <c r="S53" s="86"/>
      <c r="T53" s="86"/>
      <c r="U53" s="86"/>
      <c r="V53" s="86"/>
      <c r="W53" s="86"/>
      <c r="X53" s="86"/>
      <c r="Y53" s="86"/>
      <c r="Z53" s="124"/>
      <c r="AA53" s="149"/>
    </row>
    <row r="54" spans="4:26" ht="12.75">
      <c r="D54" s="64"/>
      <c r="E54" s="64"/>
      <c r="F54" s="73"/>
      <c r="G54" s="73"/>
      <c r="H54" s="74"/>
      <c r="I54" s="74"/>
      <c r="J54" s="74"/>
      <c r="K54" s="74"/>
      <c r="L54" s="74"/>
      <c r="M54" s="54"/>
      <c r="N54" s="54"/>
      <c r="O54" s="54"/>
      <c r="P54" s="54"/>
      <c r="Q54" s="54"/>
      <c r="R54" s="54"/>
      <c r="S54" s="54"/>
      <c r="T54" s="54"/>
      <c r="U54" s="54"/>
      <c r="V54" s="54"/>
      <c r="W54" s="54"/>
      <c r="X54" s="54"/>
      <c r="Y54" s="54"/>
      <c r="Z54" s="54"/>
    </row>
    <row r="55" spans="4:26" ht="12.75">
      <c r="D55" s="64"/>
      <c r="E55" s="64"/>
      <c r="F55" s="73"/>
      <c r="G55" s="73"/>
      <c r="H55" s="74"/>
      <c r="I55" s="74"/>
      <c r="J55" s="74"/>
      <c r="K55" s="74"/>
      <c r="L55" s="74"/>
      <c r="M55" s="54"/>
      <c r="N55" s="54"/>
      <c r="O55" s="54"/>
      <c r="P55" s="54"/>
      <c r="Q55" s="54"/>
      <c r="R55" s="54"/>
      <c r="S55" s="54"/>
      <c r="T55" s="54"/>
      <c r="U55" s="54"/>
      <c r="V55" s="54"/>
      <c r="W55" s="54"/>
      <c r="X55" s="54"/>
      <c r="Y55" s="54"/>
      <c r="Z55" s="54"/>
    </row>
    <row r="56" spans="4:26" ht="12.75">
      <c r="D56" s="64"/>
      <c r="E56" s="64"/>
      <c r="F56" s="73"/>
      <c r="G56" s="73"/>
      <c r="H56" s="74"/>
      <c r="I56" s="74"/>
      <c r="J56" s="74"/>
      <c r="K56" s="74"/>
      <c r="L56" s="74"/>
      <c r="M56" s="54"/>
      <c r="N56" s="54"/>
      <c r="O56" s="54"/>
      <c r="P56" s="54"/>
      <c r="Q56" s="54"/>
      <c r="R56" s="54"/>
      <c r="S56" s="54"/>
      <c r="T56" s="54"/>
      <c r="U56" s="54"/>
      <c r="V56" s="54"/>
      <c r="W56" s="54"/>
      <c r="X56" s="54"/>
      <c r="Y56" s="54"/>
      <c r="Z56" s="54"/>
    </row>
    <row r="57" spans="4:26" ht="12.75">
      <c r="D57" s="64"/>
      <c r="E57" s="64"/>
      <c r="F57" s="73"/>
      <c r="G57" s="73"/>
      <c r="H57" s="74"/>
      <c r="I57" s="74"/>
      <c r="J57" s="74"/>
      <c r="K57" s="74"/>
      <c r="L57" s="74"/>
      <c r="M57" s="54"/>
      <c r="N57" s="54"/>
      <c r="O57" s="54"/>
      <c r="P57" s="54"/>
      <c r="Q57" s="54"/>
      <c r="R57" s="54"/>
      <c r="S57" s="54"/>
      <c r="T57" s="54"/>
      <c r="U57" s="54"/>
      <c r="V57" s="54"/>
      <c r="W57" s="54"/>
      <c r="X57" s="54"/>
      <c r="Y57" s="54"/>
      <c r="Z57" s="54"/>
    </row>
    <row r="58" spans="4:26" ht="12.75">
      <c r="D58" s="64"/>
      <c r="E58" s="64"/>
      <c r="F58" s="73"/>
      <c r="G58" s="73"/>
      <c r="H58" s="74"/>
      <c r="I58" s="74"/>
      <c r="J58" s="74"/>
      <c r="K58" s="74"/>
      <c r="L58" s="74"/>
      <c r="M58" s="54"/>
      <c r="N58" s="54"/>
      <c r="O58" s="54"/>
      <c r="P58" s="54"/>
      <c r="Q58" s="54"/>
      <c r="R58" s="54"/>
      <c r="S58" s="54"/>
      <c r="T58" s="54"/>
      <c r="U58" s="54"/>
      <c r="V58" s="54"/>
      <c r="W58" s="54"/>
      <c r="X58" s="54"/>
      <c r="Y58" s="54"/>
      <c r="Z58" s="54"/>
    </row>
    <row r="59" spans="4:12" ht="12.75">
      <c r="D59" s="64"/>
      <c r="E59" s="64"/>
      <c r="F59" s="73"/>
      <c r="G59" s="73"/>
      <c r="H59" s="73"/>
      <c r="I59" s="73"/>
      <c r="J59" s="73"/>
      <c r="K59" s="73"/>
      <c r="L59" s="73"/>
    </row>
    <row r="60" spans="4:12" ht="12.75">
      <c r="D60" s="64"/>
      <c r="E60" s="64"/>
      <c r="F60" s="73"/>
      <c r="G60" s="73"/>
      <c r="H60" s="73"/>
      <c r="I60" s="73"/>
      <c r="J60" s="73"/>
      <c r="K60" s="73"/>
      <c r="L60" s="73"/>
    </row>
    <row r="61" spans="4:12" ht="12.75">
      <c r="D61" s="64"/>
      <c r="E61" s="64"/>
      <c r="F61" s="73"/>
      <c r="G61" s="73"/>
      <c r="H61" s="73"/>
      <c r="I61" s="73"/>
      <c r="J61" s="73"/>
      <c r="K61" s="73"/>
      <c r="L61" s="73"/>
    </row>
    <row r="62" spans="4:12" ht="12.75">
      <c r="D62" s="64"/>
      <c r="E62" s="64"/>
      <c r="F62" s="73"/>
      <c r="G62" s="73"/>
      <c r="H62" s="73"/>
      <c r="I62" s="73"/>
      <c r="J62" s="73"/>
      <c r="K62" s="73"/>
      <c r="L62" s="73"/>
    </row>
    <row r="63" spans="4:12" ht="12.75">
      <c r="D63" s="64"/>
      <c r="E63" s="64"/>
      <c r="F63" s="73"/>
      <c r="G63" s="73"/>
      <c r="H63" s="73"/>
      <c r="I63" s="73"/>
      <c r="J63" s="73"/>
      <c r="K63" s="73"/>
      <c r="L63" s="73"/>
    </row>
    <row r="64" spans="4:12" ht="12.75">
      <c r="D64" s="64"/>
      <c r="E64" s="64"/>
      <c r="F64" s="73"/>
      <c r="G64" s="73"/>
      <c r="H64" s="73"/>
      <c r="I64" s="73"/>
      <c r="J64" s="73"/>
      <c r="K64" s="73"/>
      <c r="L64" s="73"/>
    </row>
    <row r="65" spans="4:12" ht="12.75">
      <c r="D65" s="64"/>
      <c r="E65" s="64"/>
      <c r="F65" s="73"/>
      <c r="G65" s="73"/>
      <c r="H65" s="73"/>
      <c r="I65" s="73"/>
      <c r="J65" s="73"/>
      <c r="K65" s="73"/>
      <c r="L65" s="73"/>
    </row>
    <row r="66" spans="4:12" ht="12.75">
      <c r="D66" s="64"/>
      <c r="E66" s="64"/>
      <c r="F66" s="73"/>
      <c r="G66" s="73"/>
      <c r="H66" s="73"/>
      <c r="I66" s="73"/>
      <c r="J66" s="73"/>
      <c r="K66" s="73"/>
      <c r="L66" s="73"/>
    </row>
    <row r="67" spans="4:12" ht="12.75">
      <c r="D67" s="64"/>
      <c r="E67" s="64"/>
      <c r="F67" s="73"/>
      <c r="G67" s="73"/>
      <c r="H67" s="73"/>
      <c r="I67" s="73"/>
      <c r="J67" s="73"/>
      <c r="K67" s="73"/>
      <c r="L67" s="73"/>
    </row>
    <row r="68" spans="4:12" ht="12.75">
      <c r="D68" s="64"/>
      <c r="E68" s="64"/>
      <c r="F68" s="73"/>
      <c r="G68" s="73"/>
      <c r="H68" s="73"/>
      <c r="I68" s="73"/>
      <c r="J68" s="73"/>
      <c r="K68" s="73"/>
      <c r="L68" s="73"/>
    </row>
    <row r="69" spans="4:12" ht="12.75">
      <c r="D69" s="64"/>
      <c r="E69" s="64"/>
      <c r="F69" s="73"/>
      <c r="G69" s="73"/>
      <c r="H69" s="73"/>
      <c r="I69" s="73"/>
      <c r="J69" s="73"/>
      <c r="K69" s="73"/>
      <c r="L69" s="73"/>
    </row>
    <row r="70" spans="4:12" ht="12.75">
      <c r="D70" s="64"/>
      <c r="E70" s="64"/>
      <c r="F70" s="73"/>
      <c r="G70" s="73"/>
      <c r="H70" s="73"/>
      <c r="I70" s="73"/>
      <c r="J70" s="73"/>
      <c r="K70" s="73"/>
      <c r="L70" s="73"/>
    </row>
    <row r="71" spans="4:12" ht="12.75">
      <c r="D71" s="64"/>
      <c r="E71" s="64"/>
      <c r="F71" s="73"/>
      <c r="G71" s="73"/>
      <c r="H71" s="73"/>
      <c r="I71" s="73"/>
      <c r="J71" s="73"/>
      <c r="K71" s="73"/>
      <c r="L71" s="73"/>
    </row>
    <row r="72" spans="4:12" ht="12.75">
      <c r="D72" s="64"/>
      <c r="E72" s="64"/>
      <c r="F72" s="73"/>
      <c r="G72" s="73"/>
      <c r="H72" s="73"/>
      <c r="I72" s="73"/>
      <c r="J72" s="73"/>
      <c r="K72" s="73"/>
      <c r="L72" s="73"/>
    </row>
    <row r="73" spans="4:12" ht="12.75">
      <c r="D73" s="64"/>
      <c r="E73" s="64"/>
      <c r="F73" s="73"/>
      <c r="G73" s="73"/>
      <c r="H73" s="73"/>
      <c r="I73" s="73"/>
      <c r="J73" s="73"/>
      <c r="K73" s="73"/>
      <c r="L73" s="73"/>
    </row>
    <row r="74" spans="4:12" ht="12.75">
      <c r="D74" s="64"/>
      <c r="E74" s="64"/>
      <c r="F74" s="73"/>
      <c r="G74" s="73"/>
      <c r="H74" s="73"/>
      <c r="I74" s="73"/>
      <c r="J74" s="73"/>
      <c r="K74" s="73"/>
      <c r="L74" s="73"/>
    </row>
    <row r="75" spans="4:12" ht="12.75">
      <c r="D75" s="64"/>
      <c r="E75" s="64"/>
      <c r="F75" s="73"/>
      <c r="G75" s="73"/>
      <c r="H75" s="73"/>
      <c r="I75" s="73"/>
      <c r="J75" s="73"/>
      <c r="K75" s="73"/>
      <c r="L75" s="73"/>
    </row>
    <row r="76" spans="4:12" ht="12.75">
      <c r="D76" s="64"/>
      <c r="E76" s="64"/>
      <c r="F76" s="73"/>
      <c r="G76" s="73"/>
      <c r="H76" s="73"/>
      <c r="I76" s="73"/>
      <c r="J76" s="73"/>
      <c r="K76" s="73"/>
      <c r="L76" s="73"/>
    </row>
    <row r="77" spans="4:12" ht="12.75">
      <c r="D77" s="64"/>
      <c r="E77" s="64"/>
      <c r="F77" s="73"/>
      <c r="G77" s="73"/>
      <c r="H77" s="73"/>
      <c r="I77" s="73"/>
      <c r="J77" s="73"/>
      <c r="K77" s="73"/>
      <c r="L77" s="73"/>
    </row>
    <row r="78" spans="4:12" ht="12.75">
      <c r="D78" s="64"/>
      <c r="E78" s="64"/>
      <c r="F78" s="73"/>
      <c r="G78" s="73"/>
      <c r="H78" s="73"/>
      <c r="I78" s="73"/>
      <c r="J78" s="73"/>
      <c r="K78" s="73"/>
      <c r="L78" s="73"/>
    </row>
    <row r="79" spans="4:12" ht="12.75">
      <c r="D79" s="64"/>
      <c r="E79" s="64"/>
      <c r="F79" s="73"/>
      <c r="G79" s="73"/>
      <c r="H79" s="73"/>
      <c r="I79" s="73"/>
      <c r="J79" s="73"/>
      <c r="K79" s="73"/>
      <c r="L79" s="73"/>
    </row>
    <row r="80" spans="4:12" ht="12.75">
      <c r="D80" s="64"/>
      <c r="E80" s="64"/>
      <c r="F80" s="73"/>
      <c r="G80" s="73"/>
      <c r="H80" s="73"/>
      <c r="I80" s="73"/>
      <c r="J80" s="73"/>
      <c r="K80" s="73"/>
      <c r="L80" s="73"/>
    </row>
    <row r="81" spans="4:12" ht="12.75">
      <c r="D81" s="73"/>
      <c r="E81" s="73"/>
      <c r="F81" s="73"/>
      <c r="G81" s="73"/>
      <c r="H81" s="73"/>
      <c r="I81" s="73"/>
      <c r="J81" s="73"/>
      <c r="K81" s="73"/>
      <c r="L81" s="73"/>
    </row>
    <row r="82" spans="4:12" ht="12.75">
      <c r="D82" s="73"/>
      <c r="E82" s="73"/>
      <c r="F82" s="73"/>
      <c r="G82" s="73"/>
      <c r="H82" s="73"/>
      <c r="I82" s="73"/>
      <c r="J82" s="73"/>
      <c r="K82" s="73"/>
      <c r="L82" s="73"/>
    </row>
    <row r="83" spans="4:12" ht="12.75">
      <c r="D83" s="73"/>
      <c r="E83" s="73"/>
      <c r="F83" s="73"/>
      <c r="G83" s="73"/>
      <c r="H83" s="73"/>
      <c r="I83" s="73"/>
      <c r="J83" s="73"/>
      <c r="K83" s="73"/>
      <c r="L83" s="73"/>
    </row>
    <row r="84" spans="4:12" ht="12.75">
      <c r="D84" s="73"/>
      <c r="E84" s="73"/>
      <c r="F84" s="73"/>
      <c r="G84" s="73"/>
      <c r="H84" s="73"/>
      <c r="I84" s="73"/>
      <c r="J84" s="73"/>
      <c r="K84" s="73"/>
      <c r="L84" s="73"/>
    </row>
    <row r="85" spans="4:12" ht="12.75">
      <c r="D85" s="73"/>
      <c r="E85" s="73"/>
      <c r="F85" s="73"/>
      <c r="G85" s="73"/>
      <c r="H85" s="73"/>
      <c r="I85" s="73"/>
      <c r="J85" s="73"/>
      <c r="K85" s="73"/>
      <c r="L85" s="73"/>
    </row>
    <row r="86" spans="4:12" ht="12.75">
      <c r="D86" s="73"/>
      <c r="E86" s="73"/>
      <c r="F86" s="73"/>
      <c r="G86" s="73"/>
      <c r="H86" s="73"/>
      <c r="I86" s="73"/>
      <c r="J86" s="73"/>
      <c r="K86" s="73"/>
      <c r="L86" s="73"/>
    </row>
    <row r="87" spans="4:12" ht="12.75">
      <c r="D87" s="73"/>
      <c r="E87" s="73"/>
      <c r="F87" s="73"/>
      <c r="G87" s="73"/>
      <c r="H87" s="73"/>
      <c r="I87" s="73"/>
      <c r="J87" s="73"/>
      <c r="K87" s="73"/>
      <c r="L87" s="73"/>
    </row>
    <row r="88" spans="4:12" ht="12.75">
      <c r="D88" s="73"/>
      <c r="E88" s="73"/>
      <c r="F88" s="73"/>
      <c r="G88" s="73"/>
      <c r="H88" s="73"/>
      <c r="I88" s="73"/>
      <c r="J88" s="73"/>
      <c r="K88" s="73"/>
      <c r="L88" s="73"/>
    </row>
    <row r="89" spans="4:12" ht="12.75">
      <c r="D89" s="73"/>
      <c r="E89" s="73"/>
      <c r="F89" s="73"/>
      <c r="G89" s="73"/>
      <c r="H89" s="73"/>
      <c r="I89" s="73"/>
      <c r="J89" s="73"/>
      <c r="K89" s="73"/>
      <c r="L89" s="73"/>
    </row>
    <row r="90" spans="4:12" ht="12.75">
      <c r="D90" s="73"/>
      <c r="E90" s="73"/>
      <c r="F90" s="73"/>
      <c r="G90" s="73"/>
      <c r="H90" s="73"/>
      <c r="I90" s="73"/>
      <c r="J90" s="73"/>
      <c r="K90" s="73"/>
      <c r="L90" s="73"/>
    </row>
    <row r="91" spans="4:12" ht="12.75">
      <c r="D91" s="73"/>
      <c r="E91" s="73"/>
      <c r="F91" s="73"/>
      <c r="G91" s="73"/>
      <c r="H91" s="73"/>
      <c r="I91" s="73"/>
      <c r="J91" s="73"/>
      <c r="K91" s="73"/>
      <c r="L91" s="73"/>
    </row>
    <row r="92" spans="4:12" ht="12.75">
      <c r="D92" s="73"/>
      <c r="E92" s="73"/>
      <c r="F92" s="73"/>
      <c r="G92" s="73"/>
      <c r="H92" s="73"/>
      <c r="I92" s="73"/>
      <c r="J92" s="73"/>
      <c r="K92" s="73"/>
      <c r="L92" s="73"/>
    </row>
    <row r="93" spans="4:12" ht="12.75">
      <c r="D93" s="73"/>
      <c r="E93" s="73"/>
      <c r="F93" s="73"/>
      <c r="G93" s="73"/>
      <c r="H93" s="73"/>
      <c r="I93" s="73"/>
      <c r="J93" s="73"/>
      <c r="K93" s="73"/>
      <c r="L93" s="73"/>
    </row>
    <row r="94" spans="4:12" ht="12.75">
      <c r="D94" s="73"/>
      <c r="E94" s="73"/>
      <c r="F94" s="73"/>
      <c r="G94" s="73"/>
      <c r="H94" s="73"/>
      <c r="I94" s="73"/>
      <c r="J94" s="73"/>
      <c r="K94" s="73"/>
      <c r="L94" s="73"/>
    </row>
    <row r="95" spans="4:12" ht="12.75">
      <c r="D95" s="73"/>
      <c r="E95" s="73"/>
      <c r="F95" s="73"/>
      <c r="G95" s="73"/>
      <c r="H95" s="73"/>
      <c r="I95" s="73"/>
      <c r="J95" s="73"/>
      <c r="K95" s="73"/>
      <c r="L95" s="73"/>
    </row>
    <row r="96" spans="4:12" ht="12.75">
      <c r="D96" s="73"/>
      <c r="E96" s="73"/>
      <c r="F96" s="73"/>
      <c r="G96" s="73"/>
      <c r="H96" s="73"/>
      <c r="I96" s="73"/>
      <c r="J96" s="73"/>
      <c r="K96" s="73"/>
      <c r="L96" s="73"/>
    </row>
    <row r="97" spans="4:12" ht="12.75">
      <c r="D97" s="73"/>
      <c r="E97" s="73"/>
      <c r="F97" s="73"/>
      <c r="G97" s="73"/>
      <c r="H97" s="73"/>
      <c r="I97" s="73"/>
      <c r="J97" s="73"/>
      <c r="K97" s="73"/>
      <c r="L97" s="73"/>
    </row>
    <row r="98" spans="4:12" ht="12.75">
      <c r="D98" s="73"/>
      <c r="E98" s="73"/>
      <c r="F98" s="73"/>
      <c r="G98" s="73"/>
      <c r="H98" s="73"/>
      <c r="I98" s="73"/>
      <c r="J98" s="73"/>
      <c r="K98" s="73"/>
      <c r="L98" s="73"/>
    </row>
    <row r="99" spans="4:12" ht="12.75">
      <c r="D99" s="73"/>
      <c r="E99" s="73"/>
      <c r="F99" s="73"/>
      <c r="G99" s="73"/>
      <c r="H99" s="73"/>
      <c r="I99" s="73"/>
      <c r="J99" s="73"/>
      <c r="K99" s="73"/>
      <c r="L99" s="73"/>
    </row>
    <row r="100" spans="4:12" ht="12.75">
      <c r="D100" s="73"/>
      <c r="E100" s="73"/>
      <c r="F100" s="73"/>
      <c r="G100" s="73"/>
      <c r="H100" s="73"/>
      <c r="I100" s="73"/>
      <c r="J100" s="73"/>
      <c r="K100" s="73"/>
      <c r="L100" s="73"/>
    </row>
    <row r="101" spans="4:12" ht="12.75">
      <c r="D101" s="73"/>
      <c r="E101" s="73"/>
      <c r="F101" s="73"/>
      <c r="G101" s="73"/>
      <c r="H101" s="73"/>
      <c r="I101" s="73"/>
      <c r="J101" s="73"/>
      <c r="K101" s="73"/>
      <c r="L101" s="73"/>
    </row>
    <row r="102" spans="4:12" ht="12.75">
      <c r="D102" s="73"/>
      <c r="E102" s="73"/>
      <c r="F102" s="73"/>
      <c r="G102" s="73"/>
      <c r="H102" s="73"/>
      <c r="I102" s="73"/>
      <c r="J102" s="73"/>
      <c r="K102" s="73"/>
      <c r="L102" s="73"/>
    </row>
    <row r="103" spans="4:12" ht="12.75">
      <c r="D103" s="73"/>
      <c r="E103" s="73"/>
      <c r="F103" s="73"/>
      <c r="G103" s="73"/>
      <c r="H103" s="73"/>
      <c r="I103" s="73"/>
      <c r="J103" s="73"/>
      <c r="K103" s="73"/>
      <c r="L103" s="73"/>
    </row>
    <row r="104" spans="4:12" ht="12.75">
      <c r="D104" s="73"/>
      <c r="E104" s="73"/>
      <c r="F104" s="73"/>
      <c r="G104" s="73"/>
      <c r="H104" s="73"/>
      <c r="I104" s="73"/>
      <c r="J104" s="73"/>
      <c r="K104" s="73"/>
      <c r="L104" s="73"/>
    </row>
    <row r="105" spans="4:12" ht="12.75">
      <c r="D105" s="73"/>
      <c r="E105" s="73"/>
      <c r="F105" s="73"/>
      <c r="G105" s="73"/>
      <c r="H105" s="73"/>
      <c r="I105" s="73"/>
      <c r="J105" s="73"/>
      <c r="K105" s="73"/>
      <c r="L105" s="73"/>
    </row>
    <row r="106" spans="4:12" ht="12.75">
      <c r="D106" s="73"/>
      <c r="E106" s="73"/>
      <c r="F106" s="73"/>
      <c r="G106" s="73"/>
      <c r="H106" s="73"/>
      <c r="I106" s="73"/>
      <c r="J106" s="73"/>
      <c r="K106" s="73"/>
      <c r="L106" s="73"/>
    </row>
    <row r="107" spans="4:12" ht="12.75">
      <c r="D107" s="73"/>
      <c r="E107" s="73"/>
      <c r="F107" s="73"/>
      <c r="G107" s="73"/>
      <c r="H107" s="73"/>
      <c r="I107" s="73"/>
      <c r="J107" s="73"/>
      <c r="K107" s="73"/>
      <c r="L107" s="73"/>
    </row>
    <row r="108" spans="4:12" ht="12.75">
      <c r="D108" s="73"/>
      <c r="E108" s="73"/>
      <c r="F108" s="73"/>
      <c r="G108" s="73"/>
      <c r="H108" s="73"/>
      <c r="I108" s="73"/>
      <c r="J108" s="73"/>
      <c r="K108" s="73"/>
      <c r="L108" s="73"/>
    </row>
    <row r="109" spans="4:12" ht="12.75">
      <c r="D109" s="73"/>
      <c r="E109" s="73"/>
      <c r="F109" s="73"/>
      <c r="G109" s="73"/>
      <c r="H109" s="73"/>
      <c r="I109" s="73"/>
      <c r="J109" s="73"/>
      <c r="K109" s="73"/>
      <c r="L109" s="73"/>
    </row>
    <row r="110" spans="4:12" ht="12.75">
      <c r="D110" s="73"/>
      <c r="E110" s="73"/>
      <c r="F110" s="73"/>
      <c r="G110" s="73"/>
      <c r="H110" s="73"/>
      <c r="I110" s="73"/>
      <c r="J110" s="73"/>
      <c r="K110" s="73"/>
      <c r="L110" s="73"/>
    </row>
    <row r="111" spans="4:12" ht="12.75">
      <c r="D111" s="73"/>
      <c r="E111" s="73"/>
      <c r="F111" s="73"/>
      <c r="G111" s="73"/>
      <c r="H111" s="73"/>
      <c r="I111" s="73"/>
      <c r="J111" s="73"/>
      <c r="K111" s="73"/>
      <c r="L111" s="73"/>
    </row>
    <row r="112" spans="4:12" ht="12.75">
      <c r="D112" s="73"/>
      <c r="E112" s="73"/>
      <c r="F112" s="73"/>
      <c r="G112" s="73"/>
      <c r="H112" s="73"/>
      <c r="I112" s="73"/>
      <c r="J112" s="73"/>
      <c r="K112" s="73"/>
      <c r="L112" s="73"/>
    </row>
    <row r="113" spans="4:12" ht="12.75">
      <c r="D113" s="73"/>
      <c r="E113" s="73"/>
      <c r="F113" s="73"/>
      <c r="G113" s="73"/>
      <c r="H113" s="73"/>
      <c r="I113" s="73"/>
      <c r="J113" s="73"/>
      <c r="K113" s="73"/>
      <c r="L113" s="73"/>
    </row>
    <row r="114" spans="4:12" ht="12.75">
      <c r="D114" s="73"/>
      <c r="E114" s="73"/>
      <c r="F114" s="73"/>
      <c r="G114" s="73"/>
      <c r="H114" s="73"/>
      <c r="I114" s="73"/>
      <c r="J114" s="73"/>
      <c r="K114" s="73"/>
      <c r="L114" s="73"/>
    </row>
    <row r="115" spans="4:12" ht="12.75">
      <c r="D115" s="73"/>
      <c r="E115" s="73"/>
      <c r="F115" s="73"/>
      <c r="G115" s="73"/>
      <c r="H115" s="73"/>
      <c r="I115" s="73"/>
      <c r="J115" s="73"/>
      <c r="K115" s="73"/>
      <c r="L115" s="73"/>
    </row>
    <row r="116" spans="4:12" ht="12.75">
      <c r="D116" s="73"/>
      <c r="E116" s="73"/>
      <c r="F116" s="73"/>
      <c r="G116" s="73"/>
      <c r="H116" s="73"/>
      <c r="I116" s="73"/>
      <c r="J116" s="73"/>
      <c r="K116" s="73"/>
      <c r="L116" s="73"/>
    </row>
    <row r="117" spans="4:12" ht="12.75">
      <c r="D117" s="73"/>
      <c r="E117" s="73"/>
      <c r="F117" s="73"/>
      <c r="G117" s="73"/>
      <c r="H117" s="73"/>
      <c r="I117" s="73"/>
      <c r="J117" s="73"/>
      <c r="K117" s="73"/>
      <c r="L117" s="73"/>
    </row>
    <row r="118" spans="4:12" ht="12.75">
      <c r="D118" s="73"/>
      <c r="E118" s="73"/>
      <c r="F118" s="73"/>
      <c r="G118" s="73"/>
      <c r="H118" s="73"/>
      <c r="I118" s="73"/>
      <c r="J118" s="73"/>
      <c r="K118" s="73"/>
      <c r="L118" s="73"/>
    </row>
    <row r="119" spans="4:12" ht="12.75">
      <c r="D119" s="73"/>
      <c r="E119" s="73"/>
      <c r="F119" s="73"/>
      <c r="G119" s="73"/>
      <c r="H119" s="73"/>
      <c r="I119" s="73"/>
      <c r="J119" s="73"/>
      <c r="K119" s="73"/>
      <c r="L119" s="73"/>
    </row>
    <row r="120" spans="4:12" ht="12.75">
      <c r="D120" s="73"/>
      <c r="E120" s="73"/>
      <c r="F120" s="73"/>
      <c r="G120" s="73"/>
      <c r="H120" s="73"/>
      <c r="I120" s="73"/>
      <c r="J120" s="73"/>
      <c r="K120" s="73"/>
      <c r="L120" s="73"/>
    </row>
    <row r="121" spans="4:12" ht="12.75">
      <c r="D121" s="73"/>
      <c r="E121" s="73"/>
      <c r="F121" s="73"/>
      <c r="G121" s="73"/>
      <c r="H121" s="73"/>
      <c r="I121" s="73"/>
      <c r="J121" s="73"/>
      <c r="K121" s="73"/>
      <c r="L121" s="73"/>
    </row>
    <row r="122" spans="4:12" ht="12.75">
      <c r="D122" s="73"/>
      <c r="E122" s="73"/>
      <c r="F122" s="73"/>
      <c r="G122" s="73"/>
      <c r="H122" s="73"/>
      <c r="I122" s="73"/>
      <c r="J122" s="73"/>
      <c r="K122" s="73"/>
      <c r="L122" s="73"/>
    </row>
    <row r="123" spans="4:12" ht="12.75">
      <c r="D123" s="73"/>
      <c r="E123" s="73"/>
      <c r="F123" s="73"/>
      <c r="G123" s="73"/>
      <c r="H123" s="73"/>
      <c r="I123" s="73"/>
      <c r="J123" s="73"/>
      <c r="K123" s="73"/>
      <c r="L123" s="73"/>
    </row>
    <row r="124" spans="4:12" ht="12.75">
      <c r="D124" s="73"/>
      <c r="E124" s="73"/>
      <c r="F124" s="73"/>
      <c r="G124" s="73"/>
      <c r="H124" s="73"/>
      <c r="I124" s="73"/>
      <c r="J124" s="73"/>
      <c r="K124" s="73"/>
      <c r="L124" s="73"/>
    </row>
    <row r="125" spans="4:12" ht="12.75">
      <c r="D125" s="73"/>
      <c r="E125" s="73"/>
      <c r="F125" s="73"/>
      <c r="G125" s="73"/>
      <c r="H125" s="73"/>
      <c r="I125" s="73"/>
      <c r="J125" s="73"/>
      <c r="K125" s="73"/>
      <c r="L125" s="73"/>
    </row>
    <row r="126" spans="4:12" ht="12.75">
      <c r="D126" s="73"/>
      <c r="E126" s="73"/>
      <c r="F126" s="73"/>
      <c r="G126" s="73"/>
      <c r="H126" s="73"/>
      <c r="I126" s="73"/>
      <c r="J126" s="73"/>
      <c r="K126" s="73"/>
      <c r="L126" s="73"/>
    </row>
    <row r="127" spans="4:12" ht="12.75">
      <c r="D127" s="73"/>
      <c r="E127" s="73"/>
      <c r="F127" s="73"/>
      <c r="G127" s="73"/>
      <c r="H127" s="73"/>
      <c r="I127" s="73"/>
      <c r="J127" s="73"/>
      <c r="K127" s="73"/>
      <c r="L127" s="73"/>
    </row>
    <row r="128" spans="4:12" ht="12.75">
      <c r="D128" s="73"/>
      <c r="E128" s="73"/>
      <c r="F128" s="73"/>
      <c r="G128" s="73"/>
      <c r="H128" s="73"/>
      <c r="I128" s="73"/>
      <c r="J128" s="73"/>
      <c r="K128" s="73"/>
      <c r="L128" s="73"/>
    </row>
    <row r="129" spans="4:12" ht="12.75">
      <c r="D129" s="73"/>
      <c r="E129" s="73"/>
      <c r="F129" s="73"/>
      <c r="G129" s="73"/>
      <c r="H129" s="73"/>
      <c r="I129" s="73"/>
      <c r="J129" s="73"/>
      <c r="K129" s="73"/>
      <c r="L129" s="73"/>
    </row>
    <row r="130" spans="4:12" ht="12.75">
      <c r="D130" s="73"/>
      <c r="E130" s="73"/>
      <c r="F130" s="73"/>
      <c r="G130" s="73"/>
      <c r="H130" s="73"/>
      <c r="I130" s="73"/>
      <c r="J130" s="73"/>
      <c r="K130" s="73"/>
      <c r="L130" s="73"/>
    </row>
    <row r="131" spans="4:12" ht="12.75">
      <c r="D131" s="73"/>
      <c r="E131" s="73"/>
      <c r="F131" s="73"/>
      <c r="G131" s="73"/>
      <c r="H131" s="73"/>
      <c r="I131" s="73"/>
      <c r="J131" s="73"/>
      <c r="K131" s="73"/>
      <c r="L131" s="73"/>
    </row>
    <row r="132" spans="4:12" ht="12.75">
      <c r="D132" s="73"/>
      <c r="E132" s="73"/>
      <c r="F132" s="73"/>
      <c r="G132" s="73"/>
      <c r="H132" s="73"/>
      <c r="I132" s="73"/>
      <c r="J132" s="73"/>
      <c r="K132" s="73"/>
      <c r="L132" s="73"/>
    </row>
    <row r="133" spans="4:12" ht="12.75">
      <c r="D133" s="73"/>
      <c r="E133" s="73"/>
      <c r="F133" s="73"/>
      <c r="G133" s="73"/>
      <c r="H133" s="73"/>
      <c r="I133" s="73"/>
      <c r="J133" s="73"/>
      <c r="K133" s="73"/>
      <c r="L133" s="73"/>
    </row>
    <row r="134" spans="4:12" ht="12.75">
      <c r="D134" s="73"/>
      <c r="E134" s="73"/>
      <c r="F134" s="73"/>
      <c r="G134" s="73"/>
      <c r="H134" s="73"/>
      <c r="I134" s="73"/>
      <c r="J134" s="73"/>
      <c r="K134" s="73"/>
      <c r="L134" s="73"/>
    </row>
    <row r="135" spans="4:12" ht="12.75">
      <c r="D135" s="73"/>
      <c r="E135" s="73"/>
      <c r="F135" s="73"/>
      <c r="G135" s="73"/>
      <c r="H135" s="73"/>
      <c r="I135" s="73"/>
      <c r="J135" s="73"/>
      <c r="K135" s="73"/>
      <c r="L135" s="73"/>
    </row>
    <row r="136" spans="4:12" ht="12.75">
      <c r="D136" s="73"/>
      <c r="E136" s="73"/>
      <c r="F136" s="73"/>
      <c r="G136" s="73"/>
      <c r="H136" s="73"/>
      <c r="I136" s="73"/>
      <c r="J136" s="73"/>
      <c r="K136" s="73"/>
      <c r="L136" s="73"/>
    </row>
    <row r="137" spans="4:12" ht="12.75">
      <c r="D137" s="73"/>
      <c r="E137" s="73"/>
      <c r="F137" s="73"/>
      <c r="G137" s="73"/>
      <c r="H137" s="73"/>
      <c r="I137" s="73"/>
      <c r="J137" s="73"/>
      <c r="K137" s="73"/>
      <c r="L137" s="73"/>
    </row>
    <row r="138" spans="4:12" ht="12.75">
      <c r="D138" s="73"/>
      <c r="E138" s="73"/>
      <c r="F138" s="73"/>
      <c r="G138" s="73"/>
      <c r="H138" s="73"/>
      <c r="I138" s="73"/>
      <c r="J138" s="73"/>
      <c r="K138" s="73"/>
      <c r="L138" s="73"/>
    </row>
    <row r="139" spans="4:12" ht="12.75">
      <c r="D139" s="73"/>
      <c r="E139" s="73"/>
      <c r="F139" s="73"/>
      <c r="G139" s="73"/>
      <c r="H139" s="73"/>
      <c r="I139" s="73"/>
      <c r="J139" s="73"/>
      <c r="K139" s="73"/>
      <c r="L139" s="73"/>
    </row>
    <row r="140" spans="4:12" ht="12.75">
      <c r="D140" s="73"/>
      <c r="E140" s="73"/>
      <c r="F140" s="73"/>
      <c r="G140" s="73"/>
      <c r="H140" s="73"/>
      <c r="I140" s="73"/>
      <c r="J140" s="73"/>
      <c r="K140" s="73"/>
      <c r="L140" s="73"/>
    </row>
    <row r="141" spans="4:12" ht="12.75">
      <c r="D141" s="73"/>
      <c r="E141" s="73"/>
      <c r="F141" s="73"/>
      <c r="G141" s="73"/>
      <c r="H141" s="73"/>
      <c r="I141" s="73"/>
      <c r="J141" s="73"/>
      <c r="K141" s="73"/>
      <c r="L141" s="73"/>
    </row>
    <row r="142" spans="4:12" ht="12.75">
      <c r="D142" s="73"/>
      <c r="E142" s="73"/>
      <c r="F142" s="73"/>
      <c r="G142" s="73"/>
      <c r="H142" s="73"/>
      <c r="I142" s="73"/>
      <c r="J142" s="73"/>
      <c r="K142" s="73"/>
      <c r="L142" s="73"/>
    </row>
    <row r="143" spans="4:12" ht="12.75">
      <c r="D143" s="73"/>
      <c r="E143" s="73"/>
      <c r="F143" s="73"/>
      <c r="G143" s="73"/>
      <c r="H143" s="73"/>
      <c r="I143" s="73"/>
      <c r="J143" s="73"/>
      <c r="K143" s="73"/>
      <c r="L143" s="73"/>
    </row>
    <row r="144" spans="4:12" ht="12.75">
      <c r="D144" s="73"/>
      <c r="E144" s="73"/>
      <c r="F144" s="73"/>
      <c r="G144" s="73"/>
      <c r="H144" s="73"/>
      <c r="I144" s="73"/>
      <c r="J144" s="73"/>
      <c r="K144" s="73"/>
      <c r="L144" s="73"/>
    </row>
    <row r="145" spans="4:12" ht="12.75">
      <c r="D145" s="73"/>
      <c r="E145" s="73"/>
      <c r="F145" s="73"/>
      <c r="G145" s="73"/>
      <c r="H145" s="73"/>
      <c r="I145" s="73"/>
      <c r="J145" s="73"/>
      <c r="K145" s="73"/>
      <c r="L145" s="73"/>
    </row>
    <row r="146" spans="4:12" ht="12.75">
      <c r="D146" s="73"/>
      <c r="E146" s="73"/>
      <c r="F146" s="73"/>
      <c r="G146" s="73"/>
      <c r="H146" s="73"/>
      <c r="I146" s="73"/>
      <c r="J146" s="73"/>
      <c r="K146" s="73"/>
      <c r="L146" s="73"/>
    </row>
    <row r="147" spans="4:12" ht="12.75">
      <c r="D147" s="73"/>
      <c r="E147" s="73"/>
      <c r="F147" s="73"/>
      <c r="G147" s="73"/>
      <c r="H147" s="73"/>
      <c r="I147" s="73"/>
      <c r="J147" s="73"/>
      <c r="K147" s="73"/>
      <c r="L147" s="73"/>
    </row>
    <row r="148" spans="4:12" ht="12.75">
      <c r="D148" s="73"/>
      <c r="E148" s="73"/>
      <c r="F148" s="73"/>
      <c r="G148" s="73"/>
      <c r="H148" s="73"/>
      <c r="I148" s="73"/>
      <c r="J148" s="73"/>
      <c r="K148" s="73"/>
      <c r="L148" s="73"/>
    </row>
    <row r="149" spans="4:12" ht="12.75">
      <c r="D149" s="73"/>
      <c r="E149" s="73"/>
      <c r="F149" s="73"/>
      <c r="G149" s="73"/>
      <c r="H149" s="73"/>
      <c r="I149" s="73"/>
      <c r="J149" s="73"/>
      <c r="K149" s="73"/>
      <c r="L149" s="73"/>
    </row>
    <row r="150" spans="4:12" ht="12.75">
      <c r="D150" s="73"/>
      <c r="E150" s="73"/>
      <c r="F150" s="73"/>
      <c r="G150" s="73"/>
      <c r="H150" s="73"/>
      <c r="I150" s="73"/>
      <c r="J150" s="73"/>
      <c r="K150" s="73"/>
      <c r="L150" s="73"/>
    </row>
    <row r="151" spans="4:12" ht="12.75">
      <c r="D151" s="73"/>
      <c r="E151" s="73"/>
      <c r="F151" s="73"/>
      <c r="G151" s="73"/>
      <c r="H151" s="73"/>
      <c r="I151" s="73"/>
      <c r="J151" s="73"/>
      <c r="K151" s="73"/>
      <c r="L151" s="73"/>
    </row>
    <row r="152" spans="4:12" ht="12.75">
      <c r="D152" s="73"/>
      <c r="E152" s="73"/>
      <c r="F152" s="73"/>
      <c r="G152" s="73"/>
      <c r="H152" s="73"/>
      <c r="I152" s="73"/>
      <c r="J152" s="73"/>
      <c r="K152" s="73"/>
      <c r="L152" s="73"/>
    </row>
    <row r="153" spans="4:12" ht="12.75">
      <c r="D153" s="73"/>
      <c r="E153" s="73"/>
      <c r="F153" s="73"/>
      <c r="G153" s="73"/>
      <c r="H153" s="73"/>
      <c r="I153" s="73"/>
      <c r="J153" s="73"/>
      <c r="K153" s="73"/>
      <c r="L153" s="73"/>
    </row>
    <row r="154" spans="4:12" ht="12.75">
      <c r="D154" s="73"/>
      <c r="E154" s="73"/>
      <c r="F154" s="73"/>
      <c r="G154" s="73"/>
      <c r="H154" s="73"/>
      <c r="I154" s="73"/>
      <c r="J154" s="73"/>
      <c r="K154" s="73"/>
      <c r="L154" s="73"/>
    </row>
    <row r="155" spans="4:12" ht="12.75">
      <c r="D155" s="73"/>
      <c r="E155" s="73"/>
      <c r="F155" s="73"/>
      <c r="G155" s="73"/>
      <c r="H155" s="73"/>
      <c r="I155" s="73"/>
      <c r="J155" s="73"/>
      <c r="K155" s="73"/>
      <c r="L155" s="73"/>
    </row>
    <row r="156" spans="4:12" ht="12.75">
      <c r="D156" s="73"/>
      <c r="E156" s="73"/>
      <c r="F156" s="73"/>
      <c r="G156" s="73"/>
      <c r="H156" s="73"/>
      <c r="I156" s="73"/>
      <c r="J156" s="73"/>
      <c r="K156" s="73"/>
      <c r="L156" s="73"/>
    </row>
    <row r="157" spans="4:12" ht="12.75">
      <c r="D157" s="73"/>
      <c r="E157" s="73"/>
      <c r="F157" s="73"/>
      <c r="G157" s="73"/>
      <c r="H157" s="73"/>
      <c r="I157" s="73"/>
      <c r="J157" s="73"/>
      <c r="K157" s="73"/>
      <c r="L157" s="73"/>
    </row>
    <row r="158" spans="4:12" ht="12.75">
      <c r="D158" s="73"/>
      <c r="E158" s="73"/>
      <c r="F158" s="73"/>
      <c r="G158" s="73"/>
      <c r="H158" s="73"/>
      <c r="I158" s="73"/>
      <c r="J158" s="73"/>
      <c r="K158" s="73"/>
      <c r="L158" s="73"/>
    </row>
    <row r="159" spans="4:12" ht="12.75">
      <c r="D159" s="73"/>
      <c r="E159" s="73"/>
      <c r="F159" s="73"/>
      <c r="G159" s="73"/>
      <c r="H159" s="73"/>
      <c r="I159" s="73"/>
      <c r="J159" s="73"/>
      <c r="K159" s="73"/>
      <c r="L159" s="73"/>
    </row>
    <row r="160" spans="4:12" ht="12.75">
      <c r="D160" s="73"/>
      <c r="E160" s="73"/>
      <c r="F160" s="73"/>
      <c r="G160" s="73"/>
      <c r="H160" s="73"/>
      <c r="I160" s="73"/>
      <c r="J160" s="73"/>
      <c r="K160" s="73"/>
      <c r="L160" s="73"/>
    </row>
  </sheetData>
  <printOptions horizontalCentered="1"/>
  <pageMargins left="0.25" right="0.25" top="0.5" bottom="0.5" header="0.5" footer="0.5"/>
  <pageSetup fitToHeight="1" fitToWidth="1" horizontalDpi="600" verticalDpi="600" orientation="landscape" paperSize="5" scale="54"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V89"/>
  <sheetViews>
    <sheetView zoomScale="75" zoomScaleNormal="75" workbookViewId="0" topLeftCell="A1">
      <selection activeCell="A1" sqref="A1"/>
    </sheetView>
  </sheetViews>
  <sheetFormatPr defaultColWidth="9.140625" defaultRowHeight="12.75"/>
  <cols>
    <col min="1" max="1" width="32.7109375" style="55" customWidth="1"/>
    <col min="2" max="2" width="14.7109375" style="55" customWidth="1"/>
    <col min="3" max="4" width="12.7109375" style="55" customWidth="1"/>
    <col min="5" max="11" width="14.7109375" style="55" customWidth="1"/>
    <col min="12" max="19" width="9.140625" style="55" customWidth="1"/>
    <col min="20" max="16384" width="9.140625" style="53" customWidth="1"/>
  </cols>
  <sheetData>
    <row r="1" spans="1:5" ht="15" customHeight="1">
      <c r="A1" s="69" t="s">
        <v>39</v>
      </c>
      <c r="B1" s="62"/>
      <c r="C1" s="54"/>
      <c r="D1" s="54"/>
      <c r="E1" s="54"/>
    </row>
    <row r="2" spans="1:17" ht="15.75" customHeight="1">
      <c r="A2" s="69" t="s">
        <v>72</v>
      </c>
      <c r="B2" s="62"/>
      <c r="C2" s="54"/>
      <c r="D2" s="54"/>
      <c r="E2" s="54"/>
      <c r="F2" s="54"/>
      <c r="G2" s="54"/>
      <c r="H2" s="54"/>
      <c r="I2" s="54"/>
      <c r="Q2" s="56"/>
    </row>
    <row r="3" spans="1:9" ht="15" customHeight="1">
      <c r="A3" s="69" t="s">
        <v>90</v>
      </c>
      <c r="B3" s="63"/>
      <c r="C3" s="54"/>
      <c r="D3" s="54"/>
      <c r="E3" s="133" t="s">
        <v>55</v>
      </c>
      <c r="F3" s="66"/>
      <c r="G3" s="54"/>
      <c r="H3" s="54"/>
      <c r="I3" s="54"/>
    </row>
    <row r="4" spans="1:19" ht="12.75">
      <c r="A4" s="54"/>
      <c r="B4" s="54"/>
      <c r="C4" s="54"/>
      <c r="D4" s="54"/>
      <c r="E4" s="58"/>
      <c r="F4" s="54"/>
      <c r="G4" s="54"/>
      <c r="H4" s="54"/>
      <c r="I4" s="54"/>
      <c r="K4" s="56"/>
      <c r="R4" s="57"/>
      <c r="S4" s="57"/>
    </row>
    <row r="5" spans="1:11" ht="12.75">
      <c r="A5" s="127"/>
      <c r="B5" s="127"/>
      <c r="C5" s="127" t="s">
        <v>36</v>
      </c>
      <c r="D5" s="127" t="s">
        <v>36</v>
      </c>
      <c r="E5" s="126">
        <v>40178</v>
      </c>
      <c r="F5" s="60"/>
      <c r="G5" s="60"/>
      <c r="H5" s="126">
        <v>40543</v>
      </c>
      <c r="I5" s="60"/>
      <c r="J5" s="60"/>
      <c r="K5" s="126">
        <v>40908</v>
      </c>
    </row>
    <row r="6" spans="1:11" ht="12" customHeight="1" thickBot="1">
      <c r="A6" s="128" t="s">
        <v>35</v>
      </c>
      <c r="B6" s="128" t="s">
        <v>28</v>
      </c>
      <c r="C6" s="128" t="s">
        <v>37</v>
      </c>
      <c r="D6" s="128" t="s">
        <v>60</v>
      </c>
      <c r="E6" s="65" t="s">
        <v>28</v>
      </c>
      <c r="F6" s="65" t="s">
        <v>33</v>
      </c>
      <c r="G6" s="65" t="s">
        <v>34</v>
      </c>
      <c r="H6" s="65" t="s">
        <v>28</v>
      </c>
      <c r="I6" s="65" t="s">
        <v>33</v>
      </c>
      <c r="J6" s="65" t="s">
        <v>34</v>
      </c>
      <c r="K6" s="65" t="s">
        <v>28</v>
      </c>
    </row>
    <row r="7" spans="1:11" ht="15" customHeight="1">
      <c r="A7" s="54"/>
      <c r="B7" s="54"/>
      <c r="C7" s="54"/>
      <c r="D7" s="54"/>
      <c r="E7" s="71"/>
      <c r="F7" s="71"/>
      <c r="G7" s="71"/>
      <c r="H7" s="71"/>
      <c r="I7" s="71"/>
      <c r="J7" s="71"/>
      <c r="K7" s="71"/>
    </row>
    <row r="8" spans="1:11" ht="15" customHeight="1">
      <c r="A8" s="68"/>
      <c r="B8" s="132"/>
      <c r="C8" s="93"/>
      <c r="D8" s="130"/>
      <c r="E8" s="74">
        <f>IF(C8&lt;$E$5,B8,0)</f>
        <v>0</v>
      </c>
      <c r="F8" s="74">
        <f>IF(AND($E$5&lt;C8,C8&lt;$H$5+1),B8,0)</f>
        <v>0</v>
      </c>
      <c r="G8" s="74">
        <f>IF(AND($E$5&lt;D8,D8&lt;$H$5+1),-B8,0)</f>
        <v>0</v>
      </c>
      <c r="H8" s="74">
        <f>+E8+F8+G8</f>
        <v>0</v>
      </c>
      <c r="I8" s="74">
        <f>IF(AND($H$5&lt;C8,C8&lt;$K$5+1),B8,0)</f>
        <v>0</v>
      </c>
      <c r="J8" s="74">
        <f>IF(AND($H$5&lt;D8,D8&lt;$K$5+1),-B8,0)</f>
        <v>0</v>
      </c>
      <c r="K8" s="74">
        <f>+H8+I8+J8</f>
        <v>0</v>
      </c>
    </row>
    <row r="9" spans="1:11" ht="15" customHeight="1">
      <c r="A9" s="68"/>
      <c r="B9" s="132"/>
      <c r="C9" s="93"/>
      <c r="D9" s="130"/>
      <c r="E9" s="74">
        <f aca="true" t="shared" si="0" ref="E9:E50">IF(C9&lt;$E$5,B9,0)</f>
        <v>0</v>
      </c>
      <c r="F9" s="74">
        <f aca="true" t="shared" si="1" ref="F9:F50">IF(AND($E$5&lt;C9,C9&lt;$H$5+1),B9,0)</f>
        <v>0</v>
      </c>
      <c r="G9" s="74">
        <f aca="true" t="shared" si="2" ref="G9:G50">IF(AND($E$5&lt;D9,D9&lt;$H$5+1),-B9,0)</f>
        <v>0</v>
      </c>
      <c r="H9" s="74">
        <f aca="true" t="shared" si="3" ref="H9:H50">+E9+F9+G9</f>
        <v>0</v>
      </c>
      <c r="I9" s="74">
        <f aca="true" t="shared" si="4" ref="I9:I50">IF(AND($H$5&lt;C9,C9&lt;$K$5+1),B9,0)</f>
        <v>0</v>
      </c>
      <c r="J9" s="74">
        <f aca="true" t="shared" si="5" ref="J9:J50">IF(AND($H$5&lt;D9,D9&lt;$K$5+1),-B9,0)</f>
        <v>0</v>
      </c>
      <c r="K9" s="74">
        <f aca="true" t="shared" si="6" ref="K9:K50">+H9+I9+J9</f>
        <v>0</v>
      </c>
    </row>
    <row r="10" spans="1:19" s="61" customFormat="1" ht="13.5" customHeight="1">
      <c r="A10" s="68"/>
      <c r="B10" s="132"/>
      <c r="C10" s="93"/>
      <c r="D10" s="130"/>
      <c r="E10" s="74">
        <f t="shared" si="0"/>
        <v>0</v>
      </c>
      <c r="F10" s="74">
        <f t="shared" si="1"/>
        <v>0</v>
      </c>
      <c r="G10" s="74">
        <f t="shared" si="2"/>
        <v>0</v>
      </c>
      <c r="H10" s="74">
        <f t="shared" si="3"/>
        <v>0</v>
      </c>
      <c r="I10" s="74">
        <f t="shared" si="4"/>
        <v>0</v>
      </c>
      <c r="J10" s="74">
        <f t="shared" si="5"/>
        <v>0</v>
      </c>
      <c r="K10" s="74">
        <f t="shared" si="6"/>
        <v>0</v>
      </c>
      <c r="L10" s="55"/>
      <c r="M10" s="55"/>
      <c r="N10" s="55"/>
      <c r="O10" s="55"/>
      <c r="P10" s="55"/>
      <c r="Q10" s="55"/>
      <c r="R10" s="55"/>
      <c r="S10" s="55"/>
    </row>
    <row r="11" spans="1:19" s="61" customFormat="1" ht="13.5" customHeight="1">
      <c r="A11" s="68"/>
      <c r="B11" s="132"/>
      <c r="C11" s="93"/>
      <c r="D11" s="130"/>
      <c r="E11" s="74">
        <f t="shared" si="0"/>
        <v>0</v>
      </c>
      <c r="F11" s="74">
        <f t="shared" si="1"/>
        <v>0</v>
      </c>
      <c r="G11" s="74">
        <f t="shared" si="2"/>
        <v>0</v>
      </c>
      <c r="H11" s="74">
        <f t="shared" si="3"/>
        <v>0</v>
      </c>
      <c r="I11" s="74">
        <f t="shared" si="4"/>
        <v>0</v>
      </c>
      <c r="J11" s="74">
        <f t="shared" si="5"/>
        <v>0</v>
      </c>
      <c r="K11" s="74">
        <f t="shared" si="6"/>
        <v>0</v>
      </c>
      <c r="L11" s="55"/>
      <c r="M11" s="55"/>
      <c r="N11" s="55"/>
      <c r="O11" s="55"/>
      <c r="P11" s="55"/>
      <c r="Q11" s="59"/>
      <c r="R11" s="55"/>
      <c r="S11" s="59"/>
    </row>
    <row r="12" spans="1:22" ht="12.75" customHeight="1">
      <c r="A12" s="94"/>
      <c r="B12" s="132"/>
      <c r="C12" s="150"/>
      <c r="D12" s="130"/>
      <c r="E12" s="74">
        <f t="shared" si="0"/>
        <v>0</v>
      </c>
      <c r="F12" s="74">
        <f t="shared" si="1"/>
        <v>0</v>
      </c>
      <c r="G12" s="74">
        <f t="shared" si="2"/>
        <v>0</v>
      </c>
      <c r="H12" s="74">
        <f t="shared" si="3"/>
        <v>0</v>
      </c>
      <c r="I12" s="74">
        <f t="shared" si="4"/>
        <v>0</v>
      </c>
      <c r="J12" s="74">
        <f t="shared" si="5"/>
        <v>0</v>
      </c>
      <c r="K12" s="74">
        <f t="shared" si="6"/>
        <v>0</v>
      </c>
      <c r="L12" s="54"/>
      <c r="M12" s="54"/>
      <c r="N12" s="54"/>
      <c r="O12" s="54"/>
      <c r="T12" s="5"/>
      <c r="U12" s="5"/>
      <c r="V12" s="5"/>
    </row>
    <row r="13" spans="1:22" ht="12.75" customHeight="1">
      <c r="A13" s="94"/>
      <c r="B13" s="132"/>
      <c r="C13" s="150"/>
      <c r="D13" s="130"/>
      <c r="E13" s="74">
        <f t="shared" si="0"/>
        <v>0</v>
      </c>
      <c r="F13" s="74">
        <f t="shared" si="1"/>
        <v>0</v>
      </c>
      <c r="G13" s="74">
        <f t="shared" si="2"/>
        <v>0</v>
      </c>
      <c r="H13" s="74">
        <f t="shared" si="3"/>
        <v>0</v>
      </c>
      <c r="I13" s="74">
        <f t="shared" si="4"/>
        <v>0</v>
      </c>
      <c r="J13" s="74">
        <f t="shared" si="5"/>
        <v>0</v>
      </c>
      <c r="K13" s="74">
        <f t="shared" si="6"/>
        <v>0</v>
      </c>
      <c r="L13" s="54"/>
      <c r="M13" s="54"/>
      <c r="N13" s="54"/>
      <c r="O13" s="54"/>
      <c r="T13" s="5"/>
      <c r="U13" s="5"/>
      <c r="V13" s="5"/>
    </row>
    <row r="14" spans="1:22" ht="12.75" customHeight="1">
      <c r="A14" s="94"/>
      <c r="B14" s="132"/>
      <c r="C14" s="130"/>
      <c r="D14" s="130"/>
      <c r="E14" s="74">
        <f t="shared" si="0"/>
        <v>0</v>
      </c>
      <c r="F14" s="74">
        <f t="shared" si="1"/>
        <v>0</v>
      </c>
      <c r="G14" s="74">
        <f t="shared" si="2"/>
        <v>0</v>
      </c>
      <c r="H14" s="74">
        <f t="shared" si="3"/>
        <v>0</v>
      </c>
      <c r="I14" s="74">
        <f t="shared" si="4"/>
        <v>0</v>
      </c>
      <c r="J14" s="74">
        <f t="shared" si="5"/>
        <v>0</v>
      </c>
      <c r="K14" s="74">
        <f t="shared" si="6"/>
        <v>0</v>
      </c>
      <c r="L14" s="54"/>
      <c r="M14" s="54"/>
      <c r="N14" s="54"/>
      <c r="O14" s="54"/>
      <c r="T14" s="5"/>
      <c r="U14" s="5"/>
      <c r="V14" s="5"/>
    </row>
    <row r="15" spans="1:22" ht="13.5" customHeight="1">
      <c r="A15" s="94"/>
      <c r="B15" s="132"/>
      <c r="C15" s="130"/>
      <c r="D15" s="130"/>
      <c r="E15" s="74">
        <f t="shared" si="0"/>
        <v>0</v>
      </c>
      <c r="F15" s="74">
        <f t="shared" si="1"/>
        <v>0</v>
      </c>
      <c r="G15" s="74">
        <f t="shared" si="2"/>
        <v>0</v>
      </c>
      <c r="H15" s="74">
        <f t="shared" si="3"/>
        <v>0</v>
      </c>
      <c r="I15" s="74">
        <f t="shared" si="4"/>
        <v>0</v>
      </c>
      <c r="J15" s="74">
        <f t="shared" si="5"/>
        <v>0</v>
      </c>
      <c r="K15" s="74">
        <f t="shared" si="6"/>
        <v>0</v>
      </c>
      <c r="L15" s="54"/>
      <c r="M15" s="54"/>
      <c r="N15" s="54"/>
      <c r="O15" s="54"/>
      <c r="T15" s="5"/>
      <c r="U15" s="5"/>
      <c r="V15" s="5"/>
    </row>
    <row r="16" spans="1:22" ht="13.5" customHeight="1">
      <c r="A16" s="94"/>
      <c r="B16" s="131"/>
      <c r="C16" s="130"/>
      <c r="D16" s="130"/>
      <c r="E16" s="74">
        <f t="shared" si="0"/>
        <v>0</v>
      </c>
      <c r="F16" s="74">
        <f t="shared" si="1"/>
        <v>0</v>
      </c>
      <c r="G16" s="74">
        <f t="shared" si="2"/>
        <v>0</v>
      </c>
      <c r="H16" s="74">
        <f t="shared" si="3"/>
        <v>0</v>
      </c>
      <c r="I16" s="74">
        <f t="shared" si="4"/>
        <v>0</v>
      </c>
      <c r="J16" s="74">
        <f t="shared" si="5"/>
        <v>0</v>
      </c>
      <c r="K16" s="74">
        <f t="shared" si="6"/>
        <v>0</v>
      </c>
      <c r="L16" s="54"/>
      <c r="M16" s="54"/>
      <c r="N16" s="54"/>
      <c r="O16" s="54"/>
      <c r="T16" s="5"/>
      <c r="U16" s="5"/>
      <c r="V16" s="5"/>
    </row>
    <row r="17" spans="1:22" ht="13.5" customHeight="1">
      <c r="A17" s="94"/>
      <c r="B17" s="131"/>
      <c r="C17" s="130"/>
      <c r="D17" s="130"/>
      <c r="E17" s="74">
        <f t="shared" si="0"/>
        <v>0</v>
      </c>
      <c r="F17" s="74">
        <f t="shared" si="1"/>
        <v>0</v>
      </c>
      <c r="G17" s="74">
        <f t="shared" si="2"/>
        <v>0</v>
      </c>
      <c r="H17" s="74">
        <f t="shared" si="3"/>
        <v>0</v>
      </c>
      <c r="I17" s="74">
        <f t="shared" si="4"/>
        <v>0</v>
      </c>
      <c r="J17" s="74">
        <f t="shared" si="5"/>
        <v>0</v>
      </c>
      <c r="K17" s="74">
        <f t="shared" si="6"/>
        <v>0</v>
      </c>
      <c r="L17" s="54"/>
      <c r="M17" s="54"/>
      <c r="N17" s="54"/>
      <c r="O17" s="54"/>
      <c r="T17" s="5"/>
      <c r="U17" s="5"/>
      <c r="V17" s="5"/>
    </row>
    <row r="18" spans="1:22" ht="13.5" customHeight="1">
      <c r="A18" s="94"/>
      <c r="B18" s="131"/>
      <c r="C18" s="130"/>
      <c r="D18" s="130"/>
      <c r="E18" s="74">
        <f t="shared" si="0"/>
        <v>0</v>
      </c>
      <c r="F18" s="74">
        <f t="shared" si="1"/>
        <v>0</v>
      </c>
      <c r="G18" s="74">
        <f t="shared" si="2"/>
        <v>0</v>
      </c>
      <c r="H18" s="74">
        <f t="shared" si="3"/>
        <v>0</v>
      </c>
      <c r="I18" s="74">
        <f t="shared" si="4"/>
        <v>0</v>
      </c>
      <c r="J18" s="74">
        <f t="shared" si="5"/>
        <v>0</v>
      </c>
      <c r="K18" s="74">
        <f t="shared" si="6"/>
        <v>0</v>
      </c>
      <c r="T18" s="5"/>
      <c r="U18" s="5"/>
      <c r="V18" s="5"/>
    </row>
    <row r="19" spans="1:22" ht="13.5" customHeight="1">
      <c r="A19" s="94"/>
      <c r="B19" s="131"/>
      <c r="C19" s="130"/>
      <c r="D19" s="130"/>
      <c r="E19" s="74">
        <f aca="true" t="shared" si="7" ref="E19:E30">IF(C19&lt;$E$5,B19,0)</f>
        <v>0</v>
      </c>
      <c r="F19" s="74">
        <f aca="true" t="shared" si="8" ref="F19:F30">IF(AND($E$5&lt;C19,C19&lt;$H$5+1),B19,0)</f>
        <v>0</v>
      </c>
      <c r="G19" s="74">
        <f aca="true" t="shared" si="9" ref="G19:G30">IF(AND($E$5&lt;D19,D19&lt;$H$5+1),-B19,0)</f>
        <v>0</v>
      </c>
      <c r="H19" s="74">
        <f aca="true" t="shared" si="10" ref="H19:H30">+E19+F19+G19</f>
        <v>0</v>
      </c>
      <c r="I19" s="74">
        <f aca="true" t="shared" si="11" ref="I19:I30">IF(AND($H$5&lt;C19,C19&lt;$K$5+1),B19,0)</f>
        <v>0</v>
      </c>
      <c r="J19" s="74">
        <f aca="true" t="shared" si="12" ref="J19:J30">IF(AND($H$5&lt;D19,D19&lt;$K$5+1),-B19,0)</f>
        <v>0</v>
      </c>
      <c r="K19" s="74">
        <f aca="true" t="shared" si="13" ref="K19:K30">+H19+I19+J19</f>
        <v>0</v>
      </c>
      <c r="T19" s="5"/>
      <c r="U19" s="5"/>
      <c r="V19" s="5"/>
    </row>
    <row r="20" spans="1:22" ht="13.5" customHeight="1">
      <c r="A20" s="94"/>
      <c r="B20" s="131"/>
      <c r="C20" s="130"/>
      <c r="D20" s="130"/>
      <c r="E20" s="74">
        <f t="shared" si="7"/>
        <v>0</v>
      </c>
      <c r="F20" s="74">
        <f t="shared" si="8"/>
        <v>0</v>
      </c>
      <c r="G20" s="74">
        <f t="shared" si="9"/>
        <v>0</v>
      </c>
      <c r="H20" s="74">
        <f t="shared" si="10"/>
        <v>0</v>
      </c>
      <c r="I20" s="74">
        <f t="shared" si="11"/>
        <v>0</v>
      </c>
      <c r="J20" s="74">
        <f t="shared" si="12"/>
        <v>0</v>
      </c>
      <c r="K20" s="74">
        <f t="shared" si="13"/>
        <v>0</v>
      </c>
      <c r="T20" s="5"/>
      <c r="U20" s="5"/>
      <c r="V20" s="5"/>
    </row>
    <row r="21" spans="1:22" ht="13.5" customHeight="1">
      <c r="A21" s="94"/>
      <c r="B21" s="131"/>
      <c r="C21" s="130"/>
      <c r="D21" s="130"/>
      <c r="E21" s="74">
        <f t="shared" si="7"/>
        <v>0</v>
      </c>
      <c r="F21" s="74">
        <f t="shared" si="8"/>
        <v>0</v>
      </c>
      <c r="G21" s="74">
        <f t="shared" si="9"/>
        <v>0</v>
      </c>
      <c r="H21" s="74">
        <f t="shared" si="10"/>
        <v>0</v>
      </c>
      <c r="I21" s="74">
        <f t="shared" si="11"/>
        <v>0</v>
      </c>
      <c r="J21" s="74">
        <f t="shared" si="12"/>
        <v>0</v>
      </c>
      <c r="K21" s="74">
        <f t="shared" si="13"/>
        <v>0</v>
      </c>
      <c r="T21" s="5"/>
      <c r="U21" s="5"/>
      <c r="V21" s="5"/>
    </row>
    <row r="22" spans="1:22" ht="13.5" customHeight="1">
      <c r="A22" s="94"/>
      <c r="B22" s="131"/>
      <c r="C22" s="130"/>
      <c r="D22" s="130"/>
      <c r="E22" s="74">
        <f t="shared" si="7"/>
        <v>0</v>
      </c>
      <c r="F22" s="74">
        <f t="shared" si="8"/>
        <v>0</v>
      </c>
      <c r="G22" s="74">
        <f t="shared" si="9"/>
        <v>0</v>
      </c>
      <c r="H22" s="74">
        <f t="shared" si="10"/>
        <v>0</v>
      </c>
      <c r="I22" s="74">
        <f t="shared" si="11"/>
        <v>0</v>
      </c>
      <c r="J22" s="74">
        <f t="shared" si="12"/>
        <v>0</v>
      </c>
      <c r="K22" s="74">
        <f t="shared" si="13"/>
        <v>0</v>
      </c>
      <c r="T22" s="5"/>
      <c r="U22" s="5"/>
      <c r="V22" s="5"/>
    </row>
    <row r="23" spans="1:22" ht="13.5" customHeight="1">
      <c r="A23" s="94"/>
      <c r="B23" s="131"/>
      <c r="C23" s="130"/>
      <c r="D23" s="130"/>
      <c r="E23" s="74">
        <f t="shared" si="7"/>
        <v>0</v>
      </c>
      <c r="F23" s="74">
        <f t="shared" si="8"/>
        <v>0</v>
      </c>
      <c r="G23" s="74">
        <f t="shared" si="9"/>
        <v>0</v>
      </c>
      <c r="H23" s="74">
        <f t="shared" si="10"/>
        <v>0</v>
      </c>
      <c r="I23" s="74">
        <f t="shared" si="11"/>
        <v>0</v>
      </c>
      <c r="J23" s="74">
        <f t="shared" si="12"/>
        <v>0</v>
      </c>
      <c r="K23" s="74">
        <f t="shared" si="13"/>
        <v>0</v>
      </c>
      <c r="T23" s="5"/>
      <c r="U23" s="5"/>
      <c r="V23" s="5"/>
    </row>
    <row r="24" spans="1:22" ht="13.5" customHeight="1">
      <c r="A24" s="94"/>
      <c r="B24" s="131"/>
      <c r="C24" s="130"/>
      <c r="D24" s="130"/>
      <c r="E24" s="74">
        <f t="shared" si="7"/>
        <v>0</v>
      </c>
      <c r="F24" s="74">
        <f t="shared" si="8"/>
        <v>0</v>
      </c>
      <c r="G24" s="74">
        <f t="shared" si="9"/>
        <v>0</v>
      </c>
      <c r="H24" s="74">
        <f t="shared" si="10"/>
        <v>0</v>
      </c>
      <c r="I24" s="74">
        <f t="shared" si="11"/>
        <v>0</v>
      </c>
      <c r="J24" s="74">
        <f t="shared" si="12"/>
        <v>0</v>
      </c>
      <c r="K24" s="74">
        <f t="shared" si="13"/>
        <v>0</v>
      </c>
      <c r="T24" s="5"/>
      <c r="U24" s="5"/>
      <c r="V24" s="5"/>
    </row>
    <row r="25" spans="1:22" ht="13.5" customHeight="1">
      <c r="A25" s="94"/>
      <c r="B25" s="131"/>
      <c r="C25" s="130"/>
      <c r="D25" s="130"/>
      <c r="E25" s="74">
        <f t="shared" si="7"/>
        <v>0</v>
      </c>
      <c r="F25" s="74">
        <f t="shared" si="8"/>
        <v>0</v>
      </c>
      <c r="G25" s="74">
        <f t="shared" si="9"/>
        <v>0</v>
      </c>
      <c r="H25" s="74">
        <f t="shared" si="10"/>
        <v>0</v>
      </c>
      <c r="I25" s="74">
        <f t="shared" si="11"/>
        <v>0</v>
      </c>
      <c r="J25" s="74">
        <f t="shared" si="12"/>
        <v>0</v>
      </c>
      <c r="K25" s="74">
        <f t="shared" si="13"/>
        <v>0</v>
      </c>
      <c r="T25" s="5"/>
      <c r="U25" s="5"/>
      <c r="V25" s="5"/>
    </row>
    <row r="26" spans="1:22" ht="13.5" customHeight="1">
      <c r="A26" s="94"/>
      <c r="B26" s="131"/>
      <c r="C26" s="130"/>
      <c r="D26" s="130"/>
      <c r="E26" s="74">
        <f t="shared" si="7"/>
        <v>0</v>
      </c>
      <c r="F26" s="74">
        <f t="shared" si="8"/>
        <v>0</v>
      </c>
      <c r="G26" s="74">
        <f t="shared" si="9"/>
        <v>0</v>
      </c>
      <c r="H26" s="74">
        <f t="shared" si="10"/>
        <v>0</v>
      </c>
      <c r="I26" s="74">
        <f t="shared" si="11"/>
        <v>0</v>
      </c>
      <c r="J26" s="74">
        <f t="shared" si="12"/>
        <v>0</v>
      </c>
      <c r="K26" s="74">
        <f t="shared" si="13"/>
        <v>0</v>
      </c>
      <c r="T26" s="5"/>
      <c r="U26" s="5"/>
      <c r="V26" s="5"/>
    </row>
    <row r="27" spans="1:22" ht="13.5" customHeight="1">
      <c r="A27" s="94"/>
      <c r="B27" s="131"/>
      <c r="C27" s="130"/>
      <c r="D27" s="130"/>
      <c r="E27" s="74">
        <f t="shared" si="7"/>
        <v>0</v>
      </c>
      <c r="F27" s="74">
        <f t="shared" si="8"/>
        <v>0</v>
      </c>
      <c r="G27" s="74">
        <f t="shared" si="9"/>
        <v>0</v>
      </c>
      <c r="H27" s="74">
        <f t="shared" si="10"/>
        <v>0</v>
      </c>
      <c r="I27" s="74">
        <f t="shared" si="11"/>
        <v>0</v>
      </c>
      <c r="J27" s="74">
        <f t="shared" si="12"/>
        <v>0</v>
      </c>
      <c r="K27" s="74">
        <f t="shared" si="13"/>
        <v>0</v>
      </c>
      <c r="T27" s="5"/>
      <c r="U27" s="5"/>
      <c r="V27" s="5"/>
    </row>
    <row r="28" spans="1:22" ht="13.5" customHeight="1">
      <c r="A28" s="94"/>
      <c r="B28" s="131"/>
      <c r="C28" s="130"/>
      <c r="D28" s="130"/>
      <c r="E28" s="74">
        <f t="shared" si="7"/>
        <v>0</v>
      </c>
      <c r="F28" s="74">
        <f t="shared" si="8"/>
        <v>0</v>
      </c>
      <c r="G28" s="74">
        <f t="shared" si="9"/>
        <v>0</v>
      </c>
      <c r="H28" s="74">
        <f t="shared" si="10"/>
        <v>0</v>
      </c>
      <c r="I28" s="74">
        <f t="shared" si="11"/>
        <v>0</v>
      </c>
      <c r="J28" s="74">
        <f t="shared" si="12"/>
        <v>0</v>
      </c>
      <c r="K28" s="74">
        <f t="shared" si="13"/>
        <v>0</v>
      </c>
      <c r="T28" s="5"/>
      <c r="U28" s="5"/>
      <c r="V28" s="5"/>
    </row>
    <row r="29" spans="1:22" ht="13.5" customHeight="1">
      <c r="A29" s="94"/>
      <c r="B29" s="131"/>
      <c r="C29" s="130"/>
      <c r="D29" s="130"/>
      <c r="E29" s="74">
        <f t="shared" si="7"/>
        <v>0</v>
      </c>
      <c r="F29" s="74">
        <f t="shared" si="8"/>
        <v>0</v>
      </c>
      <c r="G29" s="74">
        <f t="shared" si="9"/>
        <v>0</v>
      </c>
      <c r="H29" s="74">
        <f t="shared" si="10"/>
        <v>0</v>
      </c>
      <c r="I29" s="74">
        <f t="shared" si="11"/>
        <v>0</v>
      </c>
      <c r="J29" s="74">
        <f t="shared" si="12"/>
        <v>0</v>
      </c>
      <c r="K29" s="74">
        <f t="shared" si="13"/>
        <v>0</v>
      </c>
      <c r="T29" s="5"/>
      <c r="U29" s="5"/>
      <c r="V29" s="5"/>
    </row>
    <row r="30" spans="1:22" ht="13.5" customHeight="1">
      <c r="A30" s="94"/>
      <c r="B30" s="131"/>
      <c r="C30" s="130"/>
      <c r="D30" s="130"/>
      <c r="E30" s="74">
        <f t="shared" si="7"/>
        <v>0</v>
      </c>
      <c r="F30" s="74">
        <f t="shared" si="8"/>
        <v>0</v>
      </c>
      <c r="G30" s="74">
        <f t="shared" si="9"/>
        <v>0</v>
      </c>
      <c r="H30" s="74">
        <f t="shared" si="10"/>
        <v>0</v>
      </c>
      <c r="I30" s="74">
        <f t="shared" si="11"/>
        <v>0</v>
      </c>
      <c r="J30" s="74">
        <f t="shared" si="12"/>
        <v>0</v>
      </c>
      <c r="K30" s="74">
        <f t="shared" si="13"/>
        <v>0</v>
      </c>
      <c r="T30" s="5"/>
      <c r="U30" s="5"/>
      <c r="V30" s="5"/>
    </row>
    <row r="31" spans="1:22" ht="13.5" customHeight="1">
      <c r="A31" s="94"/>
      <c r="B31" s="131"/>
      <c r="C31" s="130"/>
      <c r="D31" s="130"/>
      <c r="E31" s="74">
        <f t="shared" si="0"/>
        <v>0</v>
      </c>
      <c r="F31" s="74">
        <f t="shared" si="1"/>
        <v>0</v>
      </c>
      <c r="G31" s="74">
        <f t="shared" si="2"/>
        <v>0</v>
      </c>
      <c r="H31" s="74">
        <f t="shared" si="3"/>
        <v>0</v>
      </c>
      <c r="I31" s="74">
        <f t="shared" si="4"/>
        <v>0</v>
      </c>
      <c r="J31" s="74">
        <f t="shared" si="5"/>
        <v>0</v>
      </c>
      <c r="K31" s="74">
        <f t="shared" si="6"/>
        <v>0</v>
      </c>
      <c r="T31" s="5"/>
      <c r="U31" s="5"/>
      <c r="V31" s="5"/>
    </row>
    <row r="32" spans="1:22" ht="13.5" customHeight="1">
      <c r="A32" s="95"/>
      <c r="B32" s="132"/>
      <c r="C32" s="130"/>
      <c r="D32" s="130"/>
      <c r="E32" s="74">
        <f t="shared" si="0"/>
        <v>0</v>
      </c>
      <c r="F32" s="74">
        <f t="shared" si="1"/>
        <v>0</v>
      </c>
      <c r="G32" s="74">
        <f t="shared" si="2"/>
        <v>0</v>
      </c>
      <c r="H32" s="74">
        <f t="shared" si="3"/>
        <v>0</v>
      </c>
      <c r="I32" s="74">
        <f t="shared" si="4"/>
        <v>0</v>
      </c>
      <c r="J32" s="74">
        <f t="shared" si="5"/>
        <v>0</v>
      </c>
      <c r="K32" s="74">
        <f t="shared" si="6"/>
        <v>0</v>
      </c>
      <c r="T32" s="5"/>
      <c r="U32" s="5"/>
      <c r="V32" s="5"/>
    </row>
    <row r="33" spans="1:22" ht="13.5" customHeight="1">
      <c r="A33" s="94"/>
      <c r="B33" s="131"/>
      <c r="C33" s="130"/>
      <c r="D33" s="130"/>
      <c r="E33" s="74">
        <f t="shared" si="0"/>
        <v>0</v>
      </c>
      <c r="F33" s="74">
        <f t="shared" si="1"/>
        <v>0</v>
      </c>
      <c r="G33" s="74">
        <f t="shared" si="2"/>
        <v>0</v>
      </c>
      <c r="H33" s="74">
        <f t="shared" si="3"/>
        <v>0</v>
      </c>
      <c r="I33" s="74">
        <f t="shared" si="4"/>
        <v>0</v>
      </c>
      <c r="J33" s="74">
        <f t="shared" si="5"/>
        <v>0</v>
      </c>
      <c r="K33" s="74">
        <f t="shared" si="6"/>
        <v>0</v>
      </c>
      <c r="T33" s="5"/>
      <c r="U33" s="5"/>
      <c r="V33" s="5"/>
    </row>
    <row r="34" spans="1:22" ht="13.5" customHeight="1">
      <c r="A34" s="95"/>
      <c r="B34" s="132"/>
      <c r="C34" s="130"/>
      <c r="D34" s="130"/>
      <c r="E34" s="74">
        <f t="shared" si="0"/>
        <v>0</v>
      </c>
      <c r="F34" s="74">
        <f t="shared" si="1"/>
        <v>0</v>
      </c>
      <c r="G34" s="74">
        <f t="shared" si="2"/>
        <v>0</v>
      </c>
      <c r="H34" s="74">
        <f t="shared" si="3"/>
        <v>0</v>
      </c>
      <c r="I34" s="74">
        <f t="shared" si="4"/>
        <v>0</v>
      </c>
      <c r="J34" s="74">
        <f t="shared" si="5"/>
        <v>0</v>
      </c>
      <c r="K34" s="74">
        <f t="shared" si="6"/>
        <v>0</v>
      </c>
      <c r="T34" s="5"/>
      <c r="U34" s="5"/>
      <c r="V34" s="5"/>
    </row>
    <row r="35" spans="1:22" ht="13.5" customHeight="1">
      <c r="A35" s="95"/>
      <c r="B35" s="132"/>
      <c r="C35" s="130"/>
      <c r="D35" s="130"/>
      <c r="E35" s="74">
        <f t="shared" si="0"/>
        <v>0</v>
      </c>
      <c r="F35" s="74">
        <f t="shared" si="1"/>
        <v>0</v>
      </c>
      <c r="G35" s="74">
        <f t="shared" si="2"/>
        <v>0</v>
      </c>
      <c r="H35" s="74">
        <f t="shared" si="3"/>
        <v>0</v>
      </c>
      <c r="I35" s="74">
        <f t="shared" si="4"/>
        <v>0</v>
      </c>
      <c r="J35" s="74">
        <f t="shared" si="5"/>
        <v>0</v>
      </c>
      <c r="K35" s="74">
        <f t="shared" si="6"/>
        <v>0</v>
      </c>
      <c r="T35" s="5"/>
      <c r="U35" s="5"/>
      <c r="V35" s="5"/>
    </row>
    <row r="36" spans="1:12" ht="13.5" customHeight="1">
      <c r="A36" s="95"/>
      <c r="B36" s="132"/>
      <c r="C36" s="130"/>
      <c r="D36" s="130"/>
      <c r="E36" s="74">
        <f t="shared" si="0"/>
        <v>0</v>
      </c>
      <c r="F36" s="74">
        <f t="shared" si="1"/>
        <v>0</v>
      </c>
      <c r="G36" s="74">
        <f t="shared" si="2"/>
        <v>0</v>
      </c>
      <c r="H36" s="74">
        <f t="shared" si="3"/>
        <v>0</v>
      </c>
      <c r="I36" s="74">
        <f t="shared" si="4"/>
        <v>0</v>
      </c>
      <c r="J36" s="74">
        <f t="shared" si="5"/>
        <v>0</v>
      </c>
      <c r="K36" s="74">
        <f t="shared" si="6"/>
        <v>0</v>
      </c>
      <c r="L36" s="54"/>
    </row>
    <row r="37" spans="1:14" ht="13.5" customHeight="1">
      <c r="A37" s="94"/>
      <c r="B37" s="131"/>
      <c r="C37" s="130"/>
      <c r="D37" s="130"/>
      <c r="E37" s="74">
        <f t="shared" si="0"/>
        <v>0</v>
      </c>
      <c r="F37" s="74">
        <f t="shared" si="1"/>
        <v>0</v>
      </c>
      <c r="G37" s="74">
        <f t="shared" si="2"/>
        <v>0</v>
      </c>
      <c r="H37" s="74">
        <f t="shared" si="3"/>
        <v>0</v>
      </c>
      <c r="I37" s="74">
        <f t="shared" si="4"/>
        <v>0</v>
      </c>
      <c r="J37" s="74">
        <f t="shared" si="5"/>
        <v>0</v>
      </c>
      <c r="K37" s="74">
        <f t="shared" si="6"/>
        <v>0</v>
      </c>
      <c r="L37" s="54"/>
      <c r="M37" s="54"/>
      <c r="N37" s="54"/>
    </row>
    <row r="38" spans="1:14" ht="13.5" customHeight="1">
      <c r="A38" s="68"/>
      <c r="B38" s="76"/>
      <c r="C38" s="130"/>
      <c r="D38" s="130"/>
      <c r="E38" s="74">
        <f t="shared" si="0"/>
        <v>0</v>
      </c>
      <c r="F38" s="74">
        <f t="shared" si="1"/>
        <v>0</v>
      </c>
      <c r="G38" s="74">
        <f t="shared" si="2"/>
        <v>0</v>
      </c>
      <c r="H38" s="74">
        <f t="shared" si="3"/>
        <v>0</v>
      </c>
      <c r="I38" s="74">
        <f t="shared" si="4"/>
        <v>0</v>
      </c>
      <c r="J38" s="74">
        <f t="shared" si="5"/>
        <v>0</v>
      </c>
      <c r="K38" s="74">
        <f t="shared" si="6"/>
        <v>0</v>
      </c>
      <c r="L38" s="54"/>
      <c r="M38" s="54"/>
      <c r="N38" s="54"/>
    </row>
    <row r="39" spans="1:11" ht="13.5" customHeight="1">
      <c r="A39" s="68"/>
      <c r="B39" s="76"/>
      <c r="C39" s="130"/>
      <c r="D39" s="130"/>
      <c r="E39" s="74">
        <f t="shared" si="0"/>
        <v>0</v>
      </c>
      <c r="F39" s="74">
        <f t="shared" si="1"/>
        <v>0</v>
      </c>
      <c r="G39" s="74">
        <f t="shared" si="2"/>
        <v>0</v>
      </c>
      <c r="H39" s="74">
        <f t="shared" si="3"/>
        <v>0</v>
      </c>
      <c r="I39" s="74">
        <f t="shared" si="4"/>
        <v>0</v>
      </c>
      <c r="J39" s="74">
        <f t="shared" si="5"/>
        <v>0</v>
      </c>
      <c r="K39" s="74">
        <f t="shared" si="6"/>
        <v>0</v>
      </c>
    </row>
    <row r="40" spans="1:11" ht="13.5" customHeight="1">
      <c r="A40" s="95"/>
      <c r="B40" s="132"/>
      <c r="C40" s="130"/>
      <c r="D40" s="130"/>
      <c r="E40" s="74">
        <f t="shared" si="0"/>
        <v>0</v>
      </c>
      <c r="F40" s="74">
        <f t="shared" si="1"/>
        <v>0</v>
      </c>
      <c r="G40" s="74">
        <f t="shared" si="2"/>
        <v>0</v>
      </c>
      <c r="H40" s="74">
        <f t="shared" si="3"/>
        <v>0</v>
      </c>
      <c r="I40" s="74">
        <f t="shared" si="4"/>
        <v>0</v>
      </c>
      <c r="J40" s="74">
        <f t="shared" si="5"/>
        <v>0</v>
      </c>
      <c r="K40" s="74">
        <f t="shared" si="6"/>
        <v>0</v>
      </c>
    </row>
    <row r="41" spans="1:11" ht="13.5" customHeight="1">
      <c r="A41" s="95"/>
      <c r="B41" s="132"/>
      <c r="C41" s="130"/>
      <c r="D41" s="130"/>
      <c r="E41" s="74">
        <f t="shared" si="0"/>
        <v>0</v>
      </c>
      <c r="F41" s="74">
        <f t="shared" si="1"/>
        <v>0</v>
      </c>
      <c r="G41" s="74">
        <f t="shared" si="2"/>
        <v>0</v>
      </c>
      <c r="H41" s="74">
        <f t="shared" si="3"/>
        <v>0</v>
      </c>
      <c r="I41" s="74">
        <f t="shared" si="4"/>
        <v>0</v>
      </c>
      <c r="J41" s="74">
        <f t="shared" si="5"/>
        <v>0</v>
      </c>
      <c r="K41" s="74">
        <f t="shared" si="6"/>
        <v>0</v>
      </c>
    </row>
    <row r="42" spans="1:14" ht="13.5" customHeight="1">
      <c r="A42" s="95"/>
      <c r="B42" s="132"/>
      <c r="C42" s="130"/>
      <c r="D42" s="130"/>
      <c r="E42" s="74">
        <f t="shared" si="0"/>
        <v>0</v>
      </c>
      <c r="F42" s="74">
        <f t="shared" si="1"/>
        <v>0</v>
      </c>
      <c r="G42" s="74">
        <f t="shared" si="2"/>
        <v>0</v>
      </c>
      <c r="H42" s="74">
        <f t="shared" si="3"/>
        <v>0</v>
      </c>
      <c r="I42" s="74">
        <f t="shared" si="4"/>
        <v>0</v>
      </c>
      <c r="J42" s="74">
        <f t="shared" si="5"/>
        <v>0</v>
      </c>
      <c r="K42" s="74">
        <f t="shared" si="6"/>
        <v>0</v>
      </c>
      <c r="M42" s="54"/>
      <c r="N42" s="54"/>
    </row>
    <row r="43" spans="1:11" ht="13.5" customHeight="1">
      <c r="A43" s="95"/>
      <c r="B43" s="132"/>
      <c r="C43" s="130"/>
      <c r="D43" s="130"/>
      <c r="E43" s="74">
        <f t="shared" si="0"/>
        <v>0</v>
      </c>
      <c r="F43" s="74">
        <f t="shared" si="1"/>
        <v>0</v>
      </c>
      <c r="G43" s="74">
        <f t="shared" si="2"/>
        <v>0</v>
      </c>
      <c r="H43" s="74">
        <f t="shared" si="3"/>
        <v>0</v>
      </c>
      <c r="I43" s="74">
        <f t="shared" si="4"/>
        <v>0</v>
      </c>
      <c r="J43" s="74">
        <f t="shared" si="5"/>
        <v>0</v>
      </c>
      <c r="K43" s="74">
        <f t="shared" si="6"/>
        <v>0</v>
      </c>
    </row>
    <row r="44" spans="1:11" ht="12" customHeight="1">
      <c r="A44" s="95"/>
      <c r="B44" s="132"/>
      <c r="C44" s="130"/>
      <c r="D44" s="130"/>
      <c r="E44" s="74">
        <f t="shared" si="0"/>
        <v>0</v>
      </c>
      <c r="F44" s="74">
        <f t="shared" si="1"/>
        <v>0</v>
      </c>
      <c r="G44" s="74">
        <f t="shared" si="2"/>
        <v>0</v>
      </c>
      <c r="H44" s="74">
        <f t="shared" si="3"/>
        <v>0</v>
      </c>
      <c r="I44" s="74">
        <f t="shared" si="4"/>
        <v>0</v>
      </c>
      <c r="J44" s="74">
        <f t="shared" si="5"/>
        <v>0</v>
      </c>
      <c r="K44" s="74">
        <f t="shared" si="6"/>
        <v>0</v>
      </c>
    </row>
    <row r="45" spans="1:11" ht="12" customHeight="1">
      <c r="A45" s="95"/>
      <c r="B45" s="132"/>
      <c r="C45" s="130"/>
      <c r="D45" s="130"/>
      <c r="E45" s="74">
        <f t="shared" si="0"/>
        <v>0</v>
      </c>
      <c r="F45" s="74">
        <f t="shared" si="1"/>
        <v>0</v>
      </c>
      <c r="G45" s="74">
        <f t="shared" si="2"/>
        <v>0</v>
      </c>
      <c r="H45" s="74">
        <f t="shared" si="3"/>
        <v>0</v>
      </c>
      <c r="I45" s="74">
        <f t="shared" si="4"/>
        <v>0</v>
      </c>
      <c r="J45" s="74">
        <f t="shared" si="5"/>
        <v>0</v>
      </c>
      <c r="K45" s="74">
        <f t="shared" si="6"/>
        <v>0</v>
      </c>
    </row>
    <row r="46" spans="1:11" ht="12" customHeight="1">
      <c r="A46" s="95"/>
      <c r="B46" s="132"/>
      <c r="C46" s="130"/>
      <c r="D46" s="130"/>
      <c r="E46" s="74">
        <f t="shared" si="0"/>
        <v>0</v>
      </c>
      <c r="F46" s="74">
        <f t="shared" si="1"/>
        <v>0</v>
      </c>
      <c r="G46" s="74">
        <f t="shared" si="2"/>
        <v>0</v>
      </c>
      <c r="H46" s="74">
        <f t="shared" si="3"/>
        <v>0</v>
      </c>
      <c r="I46" s="74">
        <f t="shared" si="4"/>
        <v>0</v>
      </c>
      <c r="J46" s="74">
        <f t="shared" si="5"/>
        <v>0</v>
      </c>
      <c r="K46" s="74">
        <f t="shared" si="6"/>
        <v>0</v>
      </c>
    </row>
    <row r="47" spans="1:14" ht="12" customHeight="1">
      <c r="A47" s="95"/>
      <c r="B47" s="132"/>
      <c r="C47" s="130"/>
      <c r="D47" s="130"/>
      <c r="E47" s="74">
        <f t="shared" si="0"/>
        <v>0</v>
      </c>
      <c r="F47" s="74">
        <f t="shared" si="1"/>
        <v>0</v>
      </c>
      <c r="G47" s="74">
        <f t="shared" si="2"/>
        <v>0</v>
      </c>
      <c r="H47" s="74">
        <f t="shared" si="3"/>
        <v>0</v>
      </c>
      <c r="I47" s="74">
        <f t="shared" si="4"/>
        <v>0</v>
      </c>
      <c r="J47" s="74">
        <f t="shared" si="5"/>
        <v>0</v>
      </c>
      <c r="K47" s="74">
        <f t="shared" si="6"/>
        <v>0</v>
      </c>
      <c r="M47" s="54"/>
      <c r="N47" s="54"/>
    </row>
    <row r="48" spans="1:11" ht="12.75">
      <c r="A48" s="95"/>
      <c r="B48" s="132"/>
      <c r="C48" s="130"/>
      <c r="D48" s="130"/>
      <c r="E48" s="74">
        <f t="shared" si="0"/>
        <v>0</v>
      </c>
      <c r="F48" s="74">
        <f t="shared" si="1"/>
        <v>0</v>
      </c>
      <c r="G48" s="74">
        <f t="shared" si="2"/>
        <v>0</v>
      </c>
      <c r="H48" s="74">
        <f t="shared" si="3"/>
        <v>0</v>
      </c>
      <c r="I48" s="74">
        <f t="shared" si="4"/>
        <v>0</v>
      </c>
      <c r="J48" s="74">
        <f t="shared" si="5"/>
        <v>0</v>
      </c>
      <c r="K48" s="74">
        <f t="shared" si="6"/>
        <v>0</v>
      </c>
    </row>
    <row r="49" spans="1:11" ht="12.75">
      <c r="A49" s="95"/>
      <c r="B49" s="132"/>
      <c r="C49" s="130"/>
      <c r="D49" s="130"/>
      <c r="E49" s="74">
        <f t="shared" si="0"/>
        <v>0</v>
      </c>
      <c r="F49" s="74">
        <f t="shared" si="1"/>
        <v>0</v>
      </c>
      <c r="G49" s="74">
        <f t="shared" si="2"/>
        <v>0</v>
      </c>
      <c r="H49" s="74">
        <f t="shared" si="3"/>
        <v>0</v>
      </c>
      <c r="I49" s="74">
        <f t="shared" si="4"/>
        <v>0</v>
      </c>
      <c r="J49" s="74">
        <f t="shared" si="5"/>
        <v>0</v>
      </c>
      <c r="K49" s="74">
        <f t="shared" si="6"/>
        <v>0</v>
      </c>
    </row>
    <row r="50" spans="1:11" ht="12.75">
      <c r="A50" s="95"/>
      <c r="B50" s="132"/>
      <c r="C50" s="130"/>
      <c r="D50" s="130"/>
      <c r="E50" s="87">
        <f t="shared" si="0"/>
        <v>0</v>
      </c>
      <c r="F50" s="87">
        <f t="shared" si="1"/>
        <v>0</v>
      </c>
      <c r="G50" s="87">
        <f t="shared" si="2"/>
        <v>0</v>
      </c>
      <c r="H50" s="87">
        <f t="shared" si="3"/>
        <v>0</v>
      </c>
      <c r="I50" s="87">
        <f t="shared" si="4"/>
        <v>0</v>
      </c>
      <c r="J50" s="87">
        <f t="shared" si="5"/>
        <v>0</v>
      </c>
      <c r="K50" s="87">
        <f t="shared" si="6"/>
        <v>0</v>
      </c>
    </row>
    <row r="51" spans="1:11" ht="12.75">
      <c r="A51" s="54"/>
      <c r="B51" s="54"/>
      <c r="C51" s="54"/>
      <c r="D51" s="54"/>
      <c r="E51" s="74"/>
      <c r="F51" s="74"/>
      <c r="G51" s="74"/>
      <c r="H51" s="74"/>
      <c r="I51" s="74"/>
      <c r="J51" s="74"/>
      <c r="K51" s="74"/>
    </row>
    <row r="52" spans="1:11" ht="13.5" thickBot="1">
      <c r="A52" s="70" t="s">
        <v>40</v>
      </c>
      <c r="B52" s="70"/>
      <c r="C52" s="54"/>
      <c r="D52" s="54"/>
      <c r="E52" s="129">
        <f>SUM(E8:E50)</f>
        <v>0</v>
      </c>
      <c r="F52" s="129">
        <f>SUM(F8:F50)</f>
        <v>0</v>
      </c>
      <c r="G52" s="129">
        <f>SUM(G8:G50)</f>
        <v>0</v>
      </c>
      <c r="H52" s="129">
        <f>+E52+F52+G52</f>
        <v>0</v>
      </c>
      <c r="I52" s="129">
        <f>SUM(I8:I50)</f>
        <v>0</v>
      </c>
      <c r="J52" s="129">
        <f>SUM(J8:J50)</f>
        <v>0</v>
      </c>
      <c r="K52" s="129">
        <f>+H52+I52+J52</f>
        <v>0</v>
      </c>
    </row>
    <row r="53" spans="5:11" ht="13.5" thickTop="1">
      <c r="E53" s="64"/>
      <c r="F53" s="64"/>
      <c r="G53" s="64"/>
      <c r="H53" s="64"/>
      <c r="I53" s="64"/>
      <c r="J53" s="64"/>
      <c r="K53" s="64"/>
    </row>
    <row r="54" spans="5:11" ht="12.75">
      <c r="E54" s="64"/>
      <c r="F54" s="64"/>
      <c r="G54" s="64"/>
      <c r="H54" s="64"/>
      <c r="I54" s="64"/>
      <c r="J54" s="64"/>
      <c r="K54" s="64"/>
    </row>
    <row r="55" spans="5:11" ht="12.75">
      <c r="E55" s="64"/>
      <c r="F55" s="64"/>
      <c r="G55" s="64"/>
      <c r="H55" s="64"/>
      <c r="I55" s="64"/>
      <c r="J55" s="64"/>
      <c r="K55" s="64"/>
    </row>
    <row r="56" spans="5:11" ht="12.75">
      <c r="E56" s="64"/>
      <c r="F56" s="64"/>
      <c r="G56" s="64"/>
      <c r="H56" s="64"/>
      <c r="I56" s="64"/>
      <c r="J56" s="64"/>
      <c r="K56" s="64"/>
    </row>
    <row r="57" spans="5:11" ht="12.75">
      <c r="E57" s="64"/>
      <c r="F57" s="64"/>
      <c r="G57" s="64"/>
      <c r="H57" s="64"/>
      <c r="I57" s="64"/>
      <c r="J57" s="64"/>
      <c r="K57" s="64"/>
    </row>
    <row r="58" spans="5:11" ht="12.75">
      <c r="E58" s="64"/>
      <c r="F58" s="64"/>
      <c r="G58" s="64"/>
      <c r="H58" s="64"/>
      <c r="I58" s="64"/>
      <c r="J58" s="64"/>
      <c r="K58" s="64"/>
    </row>
    <row r="59" spans="5:11" ht="12.75">
      <c r="E59" s="64"/>
      <c r="F59" s="64"/>
      <c r="G59" s="64"/>
      <c r="H59" s="64"/>
      <c r="I59" s="64"/>
      <c r="J59" s="64"/>
      <c r="K59" s="64"/>
    </row>
    <row r="60" spans="5:11" ht="12.75">
      <c r="E60" s="64"/>
      <c r="F60" s="64"/>
      <c r="G60" s="64"/>
      <c r="H60" s="64"/>
      <c r="I60" s="64"/>
      <c r="J60" s="64"/>
      <c r="K60" s="64"/>
    </row>
    <row r="61" spans="5:11" ht="12.75">
      <c r="E61" s="64"/>
      <c r="F61" s="64"/>
      <c r="G61" s="64"/>
      <c r="H61" s="64"/>
      <c r="I61" s="64"/>
      <c r="J61" s="64"/>
      <c r="K61" s="64"/>
    </row>
    <row r="62" spans="5:11" ht="12.75">
      <c r="E62" s="64"/>
      <c r="F62" s="64"/>
      <c r="G62" s="64"/>
      <c r="H62" s="64"/>
      <c r="I62" s="64"/>
      <c r="J62" s="64"/>
      <c r="K62" s="64"/>
    </row>
    <row r="63" spans="5:11" ht="12.75">
      <c r="E63" s="64"/>
      <c r="F63" s="64"/>
      <c r="G63" s="64"/>
      <c r="H63" s="64"/>
      <c r="I63" s="64"/>
      <c r="J63" s="64"/>
      <c r="K63" s="64"/>
    </row>
    <row r="64" spans="5:11" ht="12.75">
      <c r="E64" s="64"/>
      <c r="F64" s="64"/>
      <c r="G64" s="64"/>
      <c r="H64" s="64"/>
      <c r="I64" s="64"/>
      <c r="J64" s="64"/>
      <c r="K64" s="64"/>
    </row>
    <row r="65" spans="5:11" ht="12.75">
      <c r="E65" s="64"/>
      <c r="F65" s="64"/>
      <c r="G65" s="64"/>
      <c r="H65" s="64"/>
      <c r="I65" s="64"/>
      <c r="J65" s="64"/>
      <c r="K65" s="64"/>
    </row>
    <row r="66" spans="5:11" ht="12.75">
      <c r="E66" s="64"/>
      <c r="F66" s="64"/>
      <c r="G66" s="64"/>
      <c r="H66" s="64"/>
      <c r="I66" s="64"/>
      <c r="J66" s="64"/>
      <c r="K66" s="64"/>
    </row>
    <row r="67" spans="5:11" ht="12.75">
      <c r="E67" s="64"/>
      <c r="F67" s="64"/>
      <c r="G67" s="64"/>
      <c r="H67" s="64"/>
      <c r="I67" s="64"/>
      <c r="J67" s="64"/>
      <c r="K67" s="64"/>
    </row>
    <row r="68" spans="5:11" ht="12.75">
      <c r="E68" s="64"/>
      <c r="F68" s="64"/>
      <c r="G68" s="64"/>
      <c r="H68" s="64"/>
      <c r="I68" s="64"/>
      <c r="J68" s="64"/>
      <c r="K68" s="64"/>
    </row>
    <row r="69" spans="5:11" ht="12.75">
      <c r="E69" s="64"/>
      <c r="F69" s="64"/>
      <c r="G69" s="64"/>
      <c r="H69" s="64"/>
      <c r="I69" s="64"/>
      <c r="J69" s="64"/>
      <c r="K69" s="64"/>
    </row>
    <row r="70" spans="5:11" ht="12.75">
      <c r="E70" s="64"/>
      <c r="F70" s="64"/>
      <c r="G70" s="64"/>
      <c r="H70" s="64"/>
      <c r="I70" s="64"/>
      <c r="J70" s="64"/>
      <c r="K70" s="64"/>
    </row>
    <row r="71" spans="5:11" ht="12.75">
      <c r="E71" s="64"/>
      <c r="F71" s="64"/>
      <c r="G71" s="64"/>
      <c r="H71" s="64"/>
      <c r="I71" s="64"/>
      <c r="J71" s="64"/>
      <c r="K71" s="64"/>
    </row>
    <row r="72" spans="5:11" ht="12.75">
      <c r="E72" s="64"/>
      <c r="F72" s="64"/>
      <c r="G72" s="64"/>
      <c r="H72" s="64"/>
      <c r="I72" s="64"/>
      <c r="J72" s="64"/>
      <c r="K72" s="64"/>
    </row>
    <row r="73" spans="5:11" ht="12.75">
      <c r="E73" s="64"/>
      <c r="F73" s="64"/>
      <c r="G73" s="64"/>
      <c r="H73" s="64"/>
      <c r="I73" s="64"/>
      <c r="J73" s="64"/>
      <c r="K73" s="64"/>
    </row>
    <row r="74" spans="5:11" ht="12.75">
      <c r="E74" s="64"/>
      <c r="F74" s="64"/>
      <c r="G74" s="64"/>
      <c r="H74" s="64"/>
      <c r="I74" s="64"/>
      <c r="J74" s="64"/>
      <c r="K74" s="64"/>
    </row>
    <row r="75" spans="5:11" ht="12.75">
      <c r="E75" s="64"/>
      <c r="F75" s="64"/>
      <c r="G75" s="64"/>
      <c r="H75" s="64"/>
      <c r="I75" s="64"/>
      <c r="J75" s="64"/>
      <c r="K75" s="64"/>
    </row>
    <row r="76" spans="5:11" ht="12.75">
      <c r="E76" s="64"/>
      <c r="F76" s="64"/>
      <c r="G76" s="64"/>
      <c r="H76" s="64"/>
      <c r="I76" s="64"/>
      <c r="J76" s="64"/>
      <c r="K76" s="64"/>
    </row>
    <row r="77" spans="5:11" ht="12.75">
      <c r="E77" s="64"/>
      <c r="F77" s="64"/>
      <c r="G77" s="64"/>
      <c r="H77" s="64"/>
      <c r="I77" s="64"/>
      <c r="J77" s="64"/>
      <c r="K77" s="64"/>
    </row>
    <row r="78" spans="5:11" ht="12.75">
      <c r="E78" s="64"/>
      <c r="F78" s="64"/>
      <c r="G78" s="64"/>
      <c r="H78" s="64"/>
      <c r="I78" s="64"/>
      <c r="J78" s="64"/>
      <c r="K78" s="64"/>
    </row>
    <row r="79" spans="5:11" ht="12.75">
      <c r="E79" s="64"/>
      <c r="F79" s="64"/>
      <c r="G79" s="64"/>
      <c r="H79" s="64"/>
      <c r="I79" s="64"/>
      <c r="J79" s="64"/>
      <c r="K79" s="64"/>
    </row>
    <row r="80" spans="5:11" ht="12.75">
      <c r="E80" s="64"/>
      <c r="F80" s="64"/>
      <c r="G80" s="64"/>
      <c r="H80" s="64"/>
      <c r="I80" s="64"/>
      <c r="J80" s="64"/>
      <c r="K80" s="64"/>
    </row>
    <row r="81" spans="5:11" ht="12.75">
      <c r="E81" s="64"/>
      <c r="F81" s="64"/>
      <c r="G81" s="64"/>
      <c r="H81" s="64"/>
      <c r="I81" s="64"/>
      <c r="J81" s="64"/>
      <c r="K81" s="64"/>
    </row>
    <row r="82" spans="5:11" ht="12.75">
      <c r="E82" s="64"/>
      <c r="F82" s="64"/>
      <c r="G82" s="64"/>
      <c r="H82" s="64"/>
      <c r="I82" s="64"/>
      <c r="J82" s="64"/>
      <c r="K82" s="64"/>
    </row>
    <row r="83" spans="5:11" ht="12.75">
      <c r="E83" s="64"/>
      <c r="F83" s="64"/>
      <c r="G83" s="64"/>
      <c r="H83" s="64"/>
      <c r="I83" s="64"/>
      <c r="J83" s="64"/>
      <c r="K83" s="64"/>
    </row>
    <row r="84" spans="5:11" ht="12.75">
      <c r="E84" s="64"/>
      <c r="F84" s="64"/>
      <c r="G84" s="64"/>
      <c r="H84" s="64"/>
      <c r="I84" s="64"/>
      <c r="J84" s="64"/>
      <c r="K84" s="64"/>
    </row>
    <row r="85" spans="5:11" ht="12.75">
      <c r="E85" s="64"/>
      <c r="F85" s="64"/>
      <c r="G85" s="64"/>
      <c r="H85" s="64"/>
      <c r="I85" s="64"/>
      <c r="J85" s="64"/>
      <c r="K85" s="64"/>
    </row>
    <row r="86" spans="5:11" ht="12.75">
      <c r="E86" s="64"/>
      <c r="F86" s="64"/>
      <c r="G86" s="64"/>
      <c r="H86" s="64"/>
      <c r="I86" s="64"/>
      <c r="J86" s="64"/>
      <c r="K86" s="64"/>
    </row>
    <row r="87" spans="5:11" ht="12.75">
      <c r="E87" s="64"/>
      <c r="F87" s="64"/>
      <c r="G87" s="64"/>
      <c r="H87" s="64"/>
      <c r="I87" s="64"/>
      <c r="J87" s="64"/>
      <c r="K87" s="64"/>
    </row>
    <row r="88" spans="5:11" ht="12.75">
      <c r="E88" s="64"/>
      <c r="F88" s="64"/>
      <c r="G88" s="64"/>
      <c r="H88" s="64"/>
      <c r="I88" s="64"/>
      <c r="J88" s="64"/>
      <c r="K88" s="64"/>
    </row>
    <row r="89" spans="5:11" ht="12.75">
      <c r="E89" s="64"/>
      <c r="F89" s="64"/>
      <c r="G89" s="64"/>
      <c r="H89" s="64"/>
      <c r="I89" s="64"/>
      <c r="J89" s="64"/>
      <c r="K89" s="64"/>
    </row>
  </sheetData>
  <printOptions horizontalCentered="1"/>
  <pageMargins left="0.5" right="0.5" top="0.5" bottom="0.5" header="0.5" footer="0.5"/>
  <pageSetup fitToHeight="1" fitToWidth="1" horizontalDpi="600" verticalDpi="600" orientation="landscape" paperSize="5" scale="79" r:id="rId1"/>
</worksheet>
</file>

<file path=xl/worksheets/sheet18.xml><?xml version="1.0" encoding="utf-8"?>
<worksheet xmlns="http://schemas.openxmlformats.org/spreadsheetml/2006/main" xmlns:r="http://schemas.openxmlformats.org/officeDocument/2006/relationships">
  <sheetPr>
    <pageSetUpPr fitToPage="1"/>
  </sheetPr>
  <dimension ref="A1:V89"/>
  <sheetViews>
    <sheetView zoomScale="75" zoomScaleNormal="75" workbookViewId="0" topLeftCell="A1">
      <selection activeCell="A1" sqref="A1"/>
    </sheetView>
  </sheetViews>
  <sheetFormatPr defaultColWidth="9.140625" defaultRowHeight="12.75"/>
  <cols>
    <col min="1" max="1" width="32.7109375" style="55" customWidth="1"/>
    <col min="2" max="2" width="14.7109375" style="55" customWidth="1"/>
    <col min="3" max="4" width="12.7109375" style="55" customWidth="1"/>
    <col min="5" max="6" width="14.7109375" style="55" customWidth="1"/>
    <col min="7" max="7" width="16.7109375" style="55" customWidth="1"/>
    <col min="8" max="11" width="14.7109375" style="55" customWidth="1"/>
    <col min="12" max="19" width="9.140625" style="55" customWidth="1"/>
    <col min="20" max="16384" width="9.140625" style="53" customWidth="1"/>
  </cols>
  <sheetData>
    <row r="1" spans="1:5" ht="15" customHeight="1">
      <c r="A1" s="69" t="s">
        <v>39</v>
      </c>
      <c r="B1" s="62"/>
      <c r="C1" s="54"/>
      <c r="D1" s="54"/>
      <c r="E1" s="54"/>
    </row>
    <row r="2" spans="1:17" ht="15.75" customHeight="1">
      <c r="A2" s="69" t="s">
        <v>80</v>
      </c>
      <c r="B2" s="62"/>
      <c r="C2" s="54"/>
      <c r="D2" s="54"/>
      <c r="E2" s="54"/>
      <c r="F2" s="54"/>
      <c r="G2" s="54"/>
      <c r="H2" s="54"/>
      <c r="I2" s="54"/>
      <c r="Q2" s="56"/>
    </row>
    <row r="3" spans="1:9" ht="15" customHeight="1">
      <c r="A3" s="69" t="s">
        <v>90</v>
      </c>
      <c r="B3" s="63"/>
      <c r="C3" s="54"/>
      <c r="D3" s="54"/>
      <c r="E3" s="133" t="s">
        <v>55</v>
      </c>
      <c r="F3" s="66"/>
      <c r="G3" s="54"/>
      <c r="H3" s="54"/>
      <c r="I3" s="54"/>
    </row>
    <row r="4" spans="1:19" ht="12.75">
      <c r="A4" s="54"/>
      <c r="B4" s="54"/>
      <c r="C4" s="54"/>
      <c r="D4" s="54"/>
      <c r="E4" s="58"/>
      <c r="F4" s="54"/>
      <c r="G4" s="54"/>
      <c r="H4" s="54"/>
      <c r="I4" s="54"/>
      <c r="K4" s="56"/>
      <c r="R4" s="57"/>
      <c r="S4" s="57"/>
    </row>
    <row r="5" spans="1:11" ht="12.75">
      <c r="A5" s="127"/>
      <c r="B5" s="127"/>
      <c r="C5" s="127" t="s">
        <v>36</v>
      </c>
      <c r="D5" s="127" t="s">
        <v>36</v>
      </c>
      <c r="E5" s="126">
        <v>40178</v>
      </c>
      <c r="F5" s="60"/>
      <c r="G5" s="60"/>
      <c r="H5" s="126">
        <v>40543</v>
      </c>
      <c r="I5" s="60"/>
      <c r="J5" s="60"/>
      <c r="K5" s="126">
        <v>40908</v>
      </c>
    </row>
    <row r="6" spans="1:11" ht="12" customHeight="1" thickBot="1">
      <c r="A6" s="128" t="s">
        <v>35</v>
      </c>
      <c r="B6" s="128" t="s">
        <v>28</v>
      </c>
      <c r="C6" s="128" t="s">
        <v>37</v>
      </c>
      <c r="D6" s="128" t="s">
        <v>79</v>
      </c>
      <c r="E6" s="65" t="s">
        <v>28</v>
      </c>
      <c r="F6" s="65" t="s">
        <v>33</v>
      </c>
      <c r="G6" s="65" t="s">
        <v>79</v>
      </c>
      <c r="H6" s="65" t="s">
        <v>28</v>
      </c>
      <c r="I6" s="65" t="s">
        <v>33</v>
      </c>
      <c r="J6" s="65" t="s">
        <v>79</v>
      </c>
      <c r="K6" s="65" t="s">
        <v>28</v>
      </c>
    </row>
    <row r="7" spans="1:11" ht="15" customHeight="1">
      <c r="A7" s="54"/>
      <c r="B7" s="54"/>
      <c r="C7" s="54"/>
      <c r="D7" s="54"/>
      <c r="E7" s="71"/>
      <c r="F7" s="71"/>
      <c r="G7" s="71"/>
      <c r="H7" s="71"/>
      <c r="I7" s="71"/>
      <c r="J7" s="71"/>
      <c r="K7" s="71"/>
    </row>
    <row r="8" spans="1:11" ht="15" customHeight="1">
      <c r="A8" s="68" t="s">
        <v>221</v>
      </c>
      <c r="B8" s="131">
        <v>30000</v>
      </c>
      <c r="C8" s="93">
        <v>39629</v>
      </c>
      <c r="D8" s="130">
        <v>40451</v>
      </c>
      <c r="E8" s="74">
        <f>IF(C8&lt;$E$5,B8,0)</f>
        <v>30000</v>
      </c>
      <c r="F8" s="74">
        <f>IF(AND($E$5&lt;C8,C8&lt;$H$5+1),B8,0)</f>
        <v>0</v>
      </c>
      <c r="G8" s="74">
        <f>IF(AND($E$5&lt;D8,D8&lt;$H$5+1),-B8,0)</f>
        <v>-30000</v>
      </c>
      <c r="H8" s="74">
        <f>+E8+F8+G8</f>
        <v>0</v>
      </c>
      <c r="I8" s="74">
        <f>IF(AND($H$5&lt;C8,C8&lt;$K$5+1),B8,0)</f>
        <v>0</v>
      </c>
      <c r="J8" s="74">
        <f>IF(AND($H$5&lt;D8,D8&lt;$K$5+1),-B8,0)</f>
        <v>0</v>
      </c>
      <c r="K8" s="74">
        <f>+H8+I8+J8</f>
        <v>0</v>
      </c>
    </row>
    <row r="9" spans="1:11" ht="15" customHeight="1">
      <c r="A9" s="68" t="s">
        <v>223</v>
      </c>
      <c r="B9" s="132">
        <v>45000</v>
      </c>
      <c r="C9" s="93">
        <v>39721</v>
      </c>
      <c r="D9" s="130">
        <v>40451</v>
      </c>
      <c r="E9" s="74">
        <f aca="true" t="shared" si="0" ref="E9:E50">IF(C9&lt;$E$5,B9,0)</f>
        <v>45000</v>
      </c>
      <c r="F9" s="74">
        <f aca="true" t="shared" si="1" ref="F9:F50">IF(AND($E$5&lt;C9,C9&lt;$H$5+1),B9,0)</f>
        <v>0</v>
      </c>
      <c r="G9" s="74">
        <f aca="true" t="shared" si="2" ref="G9:G50">IF(AND($E$5&lt;D9,D9&lt;$H$5+1),-B9,0)</f>
        <v>-45000</v>
      </c>
      <c r="H9" s="74">
        <f aca="true" t="shared" si="3" ref="H9:H50">+E9+F9+G9</f>
        <v>0</v>
      </c>
      <c r="I9" s="74">
        <f aca="true" t="shared" si="4" ref="I9:I50">IF(AND($H$5&lt;C9,C9&lt;$K$5+1),B9,0)</f>
        <v>0</v>
      </c>
      <c r="J9" s="74">
        <f aca="true" t="shared" si="5" ref="J9:J50">IF(AND($H$5&lt;D9,D9&lt;$K$5+1),-B9,0)</f>
        <v>0</v>
      </c>
      <c r="K9" s="74">
        <f aca="true" t="shared" si="6" ref="K9:K50">+H9+I9+J9</f>
        <v>0</v>
      </c>
    </row>
    <row r="10" spans="1:11" ht="15" customHeight="1">
      <c r="A10" s="68" t="s">
        <v>222</v>
      </c>
      <c r="B10" s="132">
        <v>12500</v>
      </c>
      <c r="C10" s="93">
        <v>39721</v>
      </c>
      <c r="D10" s="130">
        <v>40451</v>
      </c>
      <c r="E10" s="74">
        <f>IF(C10&lt;$E$5,B10,0)</f>
        <v>12500</v>
      </c>
      <c r="F10" s="74">
        <f>IF(AND($E$5&lt;C10,C10&lt;$H$5+1),B10,0)</f>
        <v>0</v>
      </c>
      <c r="G10" s="74">
        <f>IF(AND($E$5&lt;D10,D10&lt;$H$5+1),-B10,0)</f>
        <v>-12500</v>
      </c>
      <c r="H10" s="74">
        <f>+E10+F10+G10</f>
        <v>0</v>
      </c>
      <c r="I10" s="74">
        <f>IF(AND($H$5&lt;C10,C10&lt;$K$5+1),B10,0)</f>
        <v>0</v>
      </c>
      <c r="J10" s="74">
        <f>IF(AND($H$5&lt;D10,D10&lt;$K$5+1),-B10,0)</f>
        <v>0</v>
      </c>
      <c r="K10" s="74">
        <f>+H10+I10+J10</f>
        <v>0</v>
      </c>
    </row>
    <row r="11" spans="1:19" s="61" customFormat="1" ht="13.5" customHeight="1">
      <c r="A11" s="68" t="s">
        <v>217</v>
      </c>
      <c r="B11" s="132">
        <v>325000</v>
      </c>
      <c r="C11" s="130">
        <v>39813</v>
      </c>
      <c r="D11" s="130">
        <v>40451</v>
      </c>
      <c r="E11" s="74">
        <f t="shared" si="0"/>
        <v>325000</v>
      </c>
      <c r="F11" s="74">
        <f t="shared" si="1"/>
        <v>0</v>
      </c>
      <c r="G11" s="74">
        <f t="shared" si="2"/>
        <v>-325000</v>
      </c>
      <c r="H11" s="74">
        <f t="shared" si="3"/>
        <v>0</v>
      </c>
      <c r="I11" s="74">
        <f t="shared" si="4"/>
        <v>0</v>
      </c>
      <c r="J11" s="74">
        <f t="shared" si="5"/>
        <v>0</v>
      </c>
      <c r="K11" s="74">
        <f t="shared" si="6"/>
        <v>0</v>
      </c>
      <c r="L11" s="55"/>
      <c r="M11" s="55"/>
      <c r="N11" s="55"/>
      <c r="O11" s="55"/>
      <c r="P11" s="55"/>
      <c r="Q11" s="55"/>
      <c r="R11" s="55"/>
      <c r="S11" s="55"/>
    </row>
    <row r="12" spans="1:19" s="61" customFormat="1" ht="13.5" customHeight="1">
      <c r="A12" s="68" t="s">
        <v>218</v>
      </c>
      <c r="B12" s="132">
        <v>325000</v>
      </c>
      <c r="C12" s="93">
        <v>40086</v>
      </c>
      <c r="D12" s="130">
        <v>40451</v>
      </c>
      <c r="E12" s="74">
        <f t="shared" si="0"/>
        <v>325000</v>
      </c>
      <c r="F12" s="74">
        <f t="shared" si="1"/>
        <v>0</v>
      </c>
      <c r="G12" s="74">
        <f t="shared" si="2"/>
        <v>-325000</v>
      </c>
      <c r="H12" s="74">
        <f t="shared" si="3"/>
        <v>0</v>
      </c>
      <c r="I12" s="74">
        <f t="shared" si="4"/>
        <v>0</v>
      </c>
      <c r="J12" s="74">
        <f t="shared" si="5"/>
        <v>0</v>
      </c>
      <c r="K12" s="74">
        <f t="shared" si="6"/>
        <v>0</v>
      </c>
      <c r="L12" s="55"/>
      <c r="M12" s="55"/>
      <c r="N12" s="55"/>
      <c r="O12" s="55"/>
      <c r="P12" s="55"/>
      <c r="Q12" s="59"/>
      <c r="R12" s="55"/>
      <c r="S12" s="59"/>
    </row>
    <row r="13" spans="1:22" ht="12.75" customHeight="1">
      <c r="A13" s="68" t="s">
        <v>219</v>
      </c>
      <c r="B13" s="132">
        <v>312500</v>
      </c>
      <c r="C13" s="93">
        <v>40209</v>
      </c>
      <c r="D13" s="130">
        <v>40451</v>
      </c>
      <c r="E13" s="74">
        <f t="shared" si="0"/>
        <v>0</v>
      </c>
      <c r="F13" s="74">
        <f t="shared" si="1"/>
        <v>312500</v>
      </c>
      <c r="G13" s="74">
        <f t="shared" si="2"/>
        <v>-312500</v>
      </c>
      <c r="H13" s="74">
        <f t="shared" si="3"/>
        <v>0</v>
      </c>
      <c r="I13" s="74">
        <f t="shared" si="4"/>
        <v>0</v>
      </c>
      <c r="J13" s="74">
        <f t="shared" si="5"/>
        <v>0</v>
      </c>
      <c r="K13" s="74">
        <f t="shared" si="6"/>
        <v>0</v>
      </c>
      <c r="L13" s="54"/>
      <c r="M13" s="54"/>
      <c r="N13" s="54"/>
      <c r="O13" s="54"/>
      <c r="T13" s="5"/>
      <c r="U13" s="5"/>
      <c r="V13" s="5"/>
    </row>
    <row r="14" spans="1:22" ht="12.75" customHeight="1">
      <c r="A14" s="68" t="s">
        <v>220</v>
      </c>
      <c r="B14" s="132">
        <v>190540</v>
      </c>
      <c r="C14" s="93">
        <v>40421</v>
      </c>
      <c r="D14" s="130">
        <v>40451</v>
      </c>
      <c r="E14" s="74">
        <f t="shared" si="0"/>
        <v>0</v>
      </c>
      <c r="F14" s="74">
        <f t="shared" si="1"/>
        <v>190540</v>
      </c>
      <c r="G14" s="74">
        <f t="shared" si="2"/>
        <v>-190540</v>
      </c>
      <c r="H14" s="74">
        <f t="shared" si="3"/>
        <v>0</v>
      </c>
      <c r="I14" s="74">
        <f t="shared" si="4"/>
        <v>0</v>
      </c>
      <c r="J14" s="74">
        <f t="shared" si="5"/>
        <v>0</v>
      </c>
      <c r="K14" s="74">
        <f t="shared" si="6"/>
        <v>0</v>
      </c>
      <c r="L14" s="54"/>
      <c r="M14" s="54"/>
      <c r="N14" s="54"/>
      <c r="O14" s="54"/>
      <c r="T14" s="5"/>
      <c r="U14" s="5"/>
      <c r="V14" s="5"/>
    </row>
    <row r="15" spans="1:22" ht="12.75" customHeight="1">
      <c r="A15" s="94"/>
      <c r="B15" s="132"/>
      <c r="C15" s="93"/>
      <c r="D15" s="130"/>
      <c r="E15" s="74">
        <f t="shared" si="0"/>
        <v>0</v>
      </c>
      <c r="F15" s="74">
        <f t="shared" si="1"/>
        <v>0</v>
      </c>
      <c r="G15" s="74">
        <f t="shared" si="2"/>
        <v>0</v>
      </c>
      <c r="H15" s="74">
        <f t="shared" si="3"/>
        <v>0</v>
      </c>
      <c r="I15" s="74">
        <f t="shared" si="4"/>
        <v>0</v>
      </c>
      <c r="J15" s="74">
        <f t="shared" si="5"/>
        <v>0</v>
      </c>
      <c r="K15" s="74">
        <f t="shared" si="6"/>
        <v>0</v>
      </c>
      <c r="L15" s="54"/>
      <c r="M15" s="54"/>
      <c r="N15" s="54"/>
      <c r="O15" s="54"/>
      <c r="T15" s="5"/>
      <c r="U15" s="5"/>
      <c r="V15" s="5"/>
    </row>
    <row r="16" spans="1:22" ht="13.5" customHeight="1">
      <c r="A16" s="94"/>
      <c r="B16" s="132"/>
      <c r="C16" s="130"/>
      <c r="D16" s="130"/>
      <c r="E16" s="74">
        <f t="shared" si="0"/>
        <v>0</v>
      </c>
      <c r="F16" s="74">
        <f t="shared" si="1"/>
        <v>0</v>
      </c>
      <c r="G16" s="74">
        <f t="shared" si="2"/>
        <v>0</v>
      </c>
      <c r="H16" s="74">
        <f t="shared" si="3"/>
        <v>0</v>
      </c>
      <c r="I16" s="74">
        <f t="shared" si="4"/>
        <v>0</v>
      </c>
      <c r="J16" s="74">
        <f t="shared" si="5"/>
        <v>0</v>
      </c>
      <c r="K16" s="74">
        <f t="shared" si="6"/>
        <v>0</v>
      </c>
      <c r="L16" s="54"/>
      <c r="M16" s="54"/>
      <c r="N16" s="54"/>
      <c r="O16" s="54"/>
      <c r="T16" s="5"/>
      <c r="U16" s="5"/>
      <c r="V16" s="5"/>
    </row>
    <row r="17" spans="1:22" ht="13.5" customHeight="1">
      <c r="A17" s="94"/>
      <c r="B17" s="132"/>
      <c r="C17" s="130"/>
      <c r="D17" s="130"/>
      <c r="E17" s="74">
        <f aca="true" t="shared" si="7" ref="E17:E28">IF(C17&lt;$E$5,B17,0)</f>
        <v>0</v>
      </c>
      <c r="F17" s="74">
        <f aca="true" t="shared" si="8" ref="F17:F28">IF(AND($E$5&lt;C17,C17&lt;$H$5+1),B17,0)</f>
        <v>0</v>
      </c>
      <c r="G17" s="74">
        <f aca="true" t="shared" si="9" ref="G17:G28">IF(AND($E$5&lt;D17,D17&lt;$H$5+1),-B17,0)</f>
        <v>0</v>
      </c>
      <c r="H17" s="74">
        <f aca="true" t="shared" si="10" ref="H17:H28">+E17+F17+G17</f>
        <v>0</v>
      </c>
      <c r="I17" s="74">
        <f aca="true" t="shared" si="11" ref="I17:I28">IF(AND($H$5&lt;C17,C17&lt;$K$5+1),B17,0)</f>
        <v>0</v>
      </c>
      <c r="J17" s="74">
        <f aca="true" t="shared" si="12" ref="J17:J28">IF(AND($H$5&lt;D17,D17&lt;$K$5+1),-B17,0)</f>
        <v>0</v>
      </c>
      <c r="K17" s="74">
        <f aca="true" t="shared" si="13" ref="K17:K28">+H17+I17+J17</f>
        <v>0</v>
      </c>
      <c r="L17" s="54"/>
      <c r="M17" s="54"/>
      <c r="N17" s="54"/>
      <c r="O17" s="54"/>
      <c r="T17" s="5"/>
      <c r="U17" s="5"/>
      <c r="V17" s="5"/>
    </row>
    <row r="18" spans="1:22" ht="13.5" customHeight="1">
      <c r="A18" s="94"/>
      <c r="B18" s="132"/>
      <c r="C18" s="130"/>
      <c r="D18" s="130"/>
      <c r="E18" s="74">
        <f t="shared" si="7"/>
        <v>0</v>
      </c>
      <c r="F18" s="74">
        <f t="shared" si="8"/>
        <v>0</v>
      </c>
      <c r="G18" s="74">
        <f t="shared" si="9"/>
        <v>0</v>
      </c>
      <c r="H18" s="74">
        <f t="shared" si="10"/>
        <v>0</v>
      </c>
      <c r="I18" s="74">
        <f t="shared" si="11"/>
        <v>0</v>
      </c>
      <c r="J18" s="74">
        <f t="shared" si="12"/>
        <v>0</v>
      </c>
      <c r="K18" s="74">
        <f t="shared" si="13"/>
        <v>0</v>
      </c>
      <c r="L18" s="54"/>
      <c r="M18" s="54"/>
      <c r="N18" s="54"/>
      <c r="O18" s="54"/>
      <c r="T18" s="5"/>
      <c r="U18" s="5"/>
      <c r="V18" s="5"/>
    </row>
    <row r="19" spans="1:22" ht="13.5" customHeight="1">
      <c r="A19" s="94"/>
      <c r="B19" s="132"/>
      <c r="C19" s="130"/>
      <c r="D19" s="130"/>
      <c r="E19" s="74">
        <f t="shared" si="7"/>
        <v>0</v>
      </c>
      <c r="F19" s="74">
        <f t="shared" si="8"/>
        <v>0</v>
      </c>
      <c r="G19" s="74">
        <f t="shared" si="9"/>
        <v>0</v>
      </c>
      <c r="H19" s="74">
        <f t="shared" si="10"/>
        <v>0</v>
      </c>
      <c r="I19" s="74">
        <f t="shared" si="11"/>
        <v>0</v>
      </c>
      <c r="J19" s="74">
        <f t="shared" si="12"/>
        <v>0</v>
      </c>
      <c r="K19" s="74">
        <f t="shared" si="13"/>
        <v>0</v>
      </c>
      <c r="L19" s="54"/>
      <c r="M19" s="54"/>
      <c r="N19" s="54"/>
      <c r="O19" s="54"/>
      <c r="T19" s="5"/>
      <c r="U19" s="5"/>
      <c r="V19" s="5"/>
    </row>
    <row r="20" spans="1:22" ht="13.5" customHeight="1">
      <c r="A20" s="94"/>
      <c r="B20" s="132"/>
      <c r="C20" s="130"/>
      <c r="D20" s="130"/>
      <c r="E20" s="74">
        <f t="shared" si="7"/>
        <v>0</v>
      </c>
      <c r="F20" s="74">
        <f t="shared" si="8"/>
        <v>0</v>
      </c>
      <c r="G20" s="74">
        <f t="shared" si="9"/>
        <v>0</v>
      </c>
      <c r="H20" s="74">
        <f t="shared" si="10"/>
        <v>0</v>
      </c>
      <c r="I20" s="74">
        <f t="shared" si="11"/>
        <v>0</v>
      </c>
      <c r="J20" s="74">
        <f t="shared" si="12"/>
        <v>0</v>
      </c>
      <c r="K20" s="74">
        <f t="shared" si="13"/>
        <v>0</v>
      </c>
      <c r="L20" s="54"/>
      <c r="M20" s="54"/>
      <c r="N20" s="54"/>
      <c r="O20" s="54"/>
      <c r="T20" s="5"/>
      <c r="U20" s="5"/>
      <c r="V20" s="5"/>
    </row>
    <row r="21" spans="1:22" ht="13.5" customHeight="1">
      <c r="A21" s="94"/>
      <c r="B21" s="132"/>
      <c r="C21" s="130"/>
      <c r="D21" s="130"/>
      <c r="E21" s="74">
        <f t="shared" si="7"/>
        <v>0</v>
      </c>
      <c r="F21" s="74">
        <f t="shared" si="8"/>
        <v>0</v>
      </c>
      <c r="G21" s="74">
        <f t="shared" si="9"/>
        <v>0</v>
      </c>
      <c r="H21" s="74">
        <f t="shared" si="10"/>
        <v>0</v>
      </c>
      <c r="I21" s="74">
        <f t="shared" si="11"/>
        <v>0</v>
      </c>
      <c r="J21" s="74">
        <f t="shared" si="12"/>
        <v>0</v>
      </c>
      <c r="K21" s="74">
        <f t="shared" si="13"/>
        <v>0</v>
      </c>
      <c r="L21" s="54"/>
      <c r="M21" s="54"/>
      <c r="N21" s="54"/>
      <c r="O21" s="54"/>
      <c r="T21" s="5"/>
      <c r="U21" s="5"/>
      <c r="V21" s="5"/>
    </row>
    <row r="22" spans="1:22" ht="13.5" customHeight="1">
      <c r="A22" s="94"/>
      <c r="B22" s="132"/>
      <c r="C22" s="130"/>
      <c r="D22" s="130"/>
      <c r="E22" s="74">
        <f t="shared" si="7"/>
        <v>0</v>
      </c>
      <c r="F22" s="74">
        <f t="shared" si="8"/>
        <v>0</v>
      </c>
      <c r="G22" s="74">
        <f t="shared" si="9"/>
        <v>0</v>
      </c>
      <c r="H22" s="74">
        <f t="shared" si="10"/>
        <v>0</v>
      </c>
      <c r="I22" s="74">
        <f t="shared" si="11"/>
        <v>0</v>
      </c>
      <c r="J22" s="74">
        <f t="shared" si="12"/>
        <v>0</v>
      </c>
      <c r="K22" s="74">
        <f t="shared" si="13"/>
        <v>0</v>
      </c>
      <c r="L22" s="54"/>
      <c r="M22" s="54"/>
      <c r="N22" s="54"/>
      <c r="O22" s="54"/>
      <c r="T22" s="5"/>
      <c r="U22" s="5"/>
      <c r="V22" s="5"/>
    </row>
    <row r="23" spans="1:22" ht="13.5" customHeight="1">
      <c r="A23" s="94"/>
      <c r="B23" s="132"/>
      <c r="C23" s="130"/>
      <c r="D23" s="130"/>
      <c r="E23" s="74">
        <f t="shared" si="7"/>
        <v>0</v>
      </c>
      <c r="F23" s="74">
        <f t="shared" si="8"/>
        <v>0</v>
      </c>
      <c r="G23" s="74">
        <f t="shared" si="9"/>
        <v>0</v>
      </c>
      <c r="H23" s="74">
        <f t="shared" si="10"/>
        <v>0</v>
      </c>
      <c r="I23" s="74">
        <f t="shared" si="11"/>
        <v>0</v>
      </c>
      <c r="J23" s="74">
        <f t="shared" si="12"/>
        <v>0</v>
      </c>
      <c r="K23" s="74">
        <f t="shared" si="13"/>
        <v>0</v>
      </c>
      <c r="L23" s="54"/>
      <c r="M23" s="54"/>
      <c r="N23" s="54"/>
      <c r="O23" s="54"/>
      <c r="T23" s="5"/>
      <c r="U23" s="5"/>
      <c r="V23" s="5"/>
    </row>
    <row r="24" spans="1:22" ht="13.5" customHeight="1">
      <c r="A24" s="94"/>
      <c r="B24" s="132"/>
      <c r="C24" s="130"/>
      <c r="D24" s="130"/>
      <c r="E24" s="74">
        <f t="shared" si="7"/>
        <v>0</v>
      </c>
      <c r="F24" s="74">
        <f t="shared" si="8"/>
        <v>0</v>
      </c>
      <c r="G24" s="74">
        <f t="shared" si="9"/>
        <v>0</v>
      </c>
      <c r="H24" s="74">
        <f t="shared" si="10"/>
        <v>0</v>
      </c>
      <c r="I24" s="74">
        <f t="shared" si="11"/>
        <v>0</v>
      </c>
      <c r="J24" s="74">
        <f t="shared" si="12"/>
        <v>0</v>
      </c>
      <c r="K24" s="74">
        <f t="shared" si="13"/>
        <v>0</v>
      </c>
      <c r="L24" s="54"/>
      <c r="M24" s="54"/>
      <c r="N24" s="54"/>
      <c r="O24" s="54"/>
      <c r="T24" s="5"/>
      <c r="U24" s="5"/>
      <c r="V24" s="5"/>
    </row>
    <row r="25" spans="1:22" ht="13.5" customHeight="1">
      <c r="A25" s="94"/>
      <c r="B25" s="132"/>
      <c r="C25" s="130"/>
      <c r="D25" s="130"/>
      <c r="E25" s="74">
        <f t="shared" si="7"/>
        <v>0</v>
      </c>
      <c r="F25" s="74">
        <f t="shared" si="8"/>
        <v>0</v>
      </c>
      <c r="G25" s="74">
        <f t="shared" si="9"/>
        <v>0</v>
      </c>
      <c r="H25" s="74">
        <f t="shared" si="10"/>
        <v>0</v>
      </c>
      <c r="I25" s="74">
        <f t="shared" si="11"/>
        <v>0</v>
      </c>
      <c r="J25" s="74">
        <f t="shared" si="12"/>
        <v>0</v>
      </c>
      <c r="K25" s="74">
        <f t="shared" si="13"/>
        <v>0</v>
      </c>
      <c r="L25" s="54"/>
      <c r="M25" s="54"/>
      <c r="N25" s="54"/>
      <c r="O25" s="54"/>
      <c r="T25" s="5"/>
      <c r="U25" s="5"/>
      <c r="V25" s="5"/>
    </row>
    <row r="26" spans="1:22" ht="13.5" customHeight="1">
      <c r="A26" s="94"/>
      <c r="B26" s="132"/>
      <c r="C26" s="130"/>
      <c r="D26" s="130"/>
      <c r="E26" s="74">
        <f t="shared" si="7"/>
        <v>0</v>
      </c>
      <c r="F26" s="74">
        <f t="shared" si="8"/>
        <v>0</v>
      </c>
      <c r="G26" s="74">
        <f t="shared" si="9"/>
        <v>0</v>
      </c>
      <c r="H26" s="74">
        <f t="shared" si="10"/>
        <v>0</v>
      </c>
      <c r="I26" s="74">
        <f t="shared" si="11"/>
        <v>0</v>
      </c>
      <c r="J26" s="74">
        <f t="shared" si="12"/>
        <v>0</v>
      </c>
      <c r="K26" s="74">
        <f t="shared" si="13"/>
        <v>0</v>
      </c>
      <c r="L26" s="54"/>
      <c r="M26" s="54"/>
      <c r="N26" s="54"/>
      <c r="O26" s="54"/>
      <c r="T26" s="5"/>
      <c r="U26" s="5"/>
      <c r="V26" s="5"/>
    </row>
    <row r="27" spans="1:22" ht="13.5" customHeight="1">
      <c r="A27" s="94"/>
      <c r="B27" s="132"/>
      <c r="C27" s="130"/>
      <c r="D27" s="130"/>
      <c r="E27" s="74">
        <f t="shared" si="7"/>
        <v>0</v>
      </c>
      <c r="F27" s="74">
        <f t="shared" si="8"/>
        <v>0</v>
      </c>
      <c r="G27" s="74">
        <f t="shared" si="9"/>
        <v>0</v>
      </c>
      <c r="H27" s="74">
        <f t="shared" si="10"/>
        <v>0</v>
      </c>
      <c r="I27" s="74">
        <f t="shared" si="11"/>
        <v>0</v>
      </c>
      <c r="J27" s="74">
        <f t="shared" si="12"/>
        <v>0</v>
      </c>
      <c r="K27" s="74">
        <f t="shared" si="13"/>
        <v>0</v>
      </c>
      <c r="L27" s="54"/>
      <c r="M27" s="54"/>
      <c r="N27" s="54"/>
      <c r="O27" s="54"/>
      <c r="T27" s="5"/>
      <c r="U27" s="5"/>
      <c r="V27" s="5"/>
    </row>
    <row r="28" spans="1:22" ht="13.5" customHeight="1">
      <c r="A28" s="94"/>
      <c r="B28" s="132"/>
      <c r="C28" s="130"/>
      <c r="D28" s="130"/>
      <c r="E28" s="74">
        <f t="shared" si="7"/>
        <v>0</v>
      </c>
      <c r="F28" s="74">
        <f t="shared" si="8"/>
        <v>0</v>
      </c>
      <c r="G28" s="74">
        <f t="shared" si="9"/>
        <v>0</v>
      </c>
      <c r="H28" s="74">
        <f t="shared" si="10"/>
        <v>0</v>
      </c>
      <c r="I28" s="74">
        <f t="shared" si="11"/>
        <v>0</v>
      </c>
      <c r="J28" s="74">
        <f t="shared" si="12"/>
        <v>0</v>
      </c>
      <c r="K28" s="74">
        <f t="shared" si="13"/>
        <v>0</v>
      </c>
      <c r="L28" s="54"/>
      <c r="M28" s="54"/>
      <c r="N28" s="54"/>
      <c r="O28" s="54"/>
      <c r="T28" s="5"/>
      <c r="U28" s="5"/>
      <c r="V28" s="5"/>
    </row>
    <row r="29" spans="1:22" ht="13.5" customHeight="1">
      <c r="A29" s="94"/>
      <c r="B29" s="131"/>
      <c r="C29" s="130"/>
      <c r="D29" s="130"/>
      <c r="E29" s="74">
        <f t="shared" si="0"/>
        <v>0</v>
      </c>
      <c r="F29" s="74">
        <f t="shared" si="1"/>
        <v>0</v>
      </c>
      <c r="G29" s="74">
        <f t="shared" si="2"/>
        <v>0</v>
      </c>
      <c r="H29" s="74">
        <f t="shared" si="3"/>
        <v>0</v>
      </c>
      <c r="I29" s="74">
        <f t="shared" si="4"/>
        <v>0</v>
      </c>
      <c r="J29" s="74">
        <f t="shared" si="5"/>
        <v>0</v>
      </c>
      <c r="K29" s="74">
        <f t="shared" si="6"/>
        <v>0</v>
      </c>
      <c r="L29" s="54"/>
      <c r="M29" s="54"/>
      <c r="N29" s="54"/>
      <c r="O29" s="54"/>
      <c r="T29" s="5"/>
      <c r="U29" s="5"/>
      <c r="V29" s="5"/>
    </row>
    <row r="30" spans="1:22" ht="13.5" customHeight="1">
      <c r="A30" s="94"/>
      <c r="B30" s="131"/>
      <c r="C30" s="130"/>
      <c r="D30" s="130"/>
      <c r="E30" s="74">
        <f t="shared" si="0"/>
        <v>0</v>
      </c>
      <c r="F30" s="74">
        <f t="shared" si="1"/>
        <v>0</v>
      </c>
      <c r="G30" s="74">
        <f t="shared" si="2"/>
        <v>0</v>
      </c>
      <c r="H30" s="74">
        <f t="shared" si="3"/>
        <v>0</v>
      </c>
      <c r="I30" s="74">
        <f t="shared" si="4"/>
        <v>0</v>
      </c>
      <c r="J30" s="74">
        <f t="shared" si="5"/>
        <v>0</v>
      </c>
      <c r="K30" s="74">
        <f t="shared" si="6"/>
        <v>0</v>
      </c>
      <c r="L30" s="54"/>
      <c r="M30" s="54"/>
      <c r="N30" s="54"/>
      <c r="O30" s="54"/>
      <c r="T30" s="5"/>
      <c r="U30" s="5"/>
      <c r="V30" s="5"/>
    </row>
    <row r="31" spans="1:22" ht="13.5" customHeight="1">
      <c r="A31" s="94"/>
      <c r="B31" s="131"/>
      <c r="C31" s="130"/>
      <c r="D31" s="130"/>
      <c r="E31" s="74">
        <f t="shared" si="0"/>
        <v>0</v>
      </c>
      <c r="F31" s="74">
        <f t="shared" si="1"/>
        <v>0</v>
      </c>
      <c r="G31" s="74">
        <f t="shared" si="2"/>
        <v>0</v>
      </c>
      <c r="H31" s="74">
        <f t="shared" si="3"/>
        <v>0</v>
      </c>
      <c r="I31" s="74">
        <f t="shared" si="4"/>
        <v>0</v>
      </c>
      <c r="J31" s="74">
        <f t="shared" si="5"/>
        <v>0</v>
      </c>
      <c r="K31" s="74">
        <f t="shared" si="6"/>
        <v>0</v>
      </c>
      <c r="T31" s="5"/>
      <c r="U31" s="5"/>
      <c r="V31" s="5"/>
    </row>
    <row r="32" spans="1:22" ht="13.5" customHeight="1">
      <c r="A32" s="94"/>
      <c r="B32" s="131"/>
      <c r="C32" s="130"/>
      <c r="D32" s="130"/>
      <c r="E32" s="74">
        <f t="shared" si="0"/>
        <v>0</v>
      </c>
      <c r="F32" s="74">
        <f t="shared" si="1"/>
        <v>0</v>
      </c>
      <c r="G32" s="74">
        <f t="shared" si="2"/>
        <v>0</v>
      </c>
      <c r="H32" s="74">
        <f t="shared" si="3"/>
        <v>0</v>
      </c>
      <c r="I32" s="74">
        <f t="shared" si="4"/>
        <v>0</v>
      </c>
      <c r="J32" s="74">
        <f t="shared" si="5"/>
        <v>0</v>
      </c>
      <c r="K32" s="74">
        <f t="shared" si="6"/>
        <v>0</v>
      </c>
      <c r="T32" s="5"/>
      <c r="U32" s="5"/>
      <c r="V32" s="5"/>
    </row>
    <row r="33" spans="1:22" ht="13.5" customHeight="1">
      <c r="A33" s="95"/>
      <c r="B33" s="132"/>
      <c r="C33" s="130"/>
      <c r="D33" s="130"/>
      <c r="E33" s="74">
        <f t="shared" si="0"/>
        <v>0</v>
      </c>
      <c r="F33" s="74">
        <f t="shared" si="1"/>
        <v>0</v>
      </c>
      <c r="G33" s="74">
        <f t="shared" si="2"/>
        <v>0</v>
      </c>
      <c r="H33" s="74">
        <f t="shared" si="3"/>
        <v>0</v>
      </c>
      <c r="I33" s="74">
        <f t="shared" si="4"/>
        <v>0</v>
      </c>
      <c r="J33" s="74">
        <f t="shared" si="5"/>
        <v>0</v>
      </c>
      <c r="K33" s="74">
        <f t="shared" si="6"/>
        <v>0</v>
      </c>
      <c r="T33" s="5"/>
      <c r="U33" s="5"/>
      <c r="V33" s="5"/>
    </row>
    <row r="34" spans="1:22" ht="13.5" customHeight="1">
      <c r="A34" s="94"/>
      <c r="B34" s="131"/>
      <c r="C34" s="130"/>
      <c r="D34" s="130"/>
      <c r="E34" s="74">
        <f t="shared" si="0"/>
        <v>0</v>
      </c>
      <c r="F34" s="74">
        <f t="shared" si="1"/>
        <v>0</v>
      </c>
      <c r="G34" s="74">
        <f t="shared" si="2"/>
        <v>0</v>
      </c>
      <c r="H34" s="74">
        <f t="shared" si="3"/>
        <v>0</v>
      </c>
      <c r="I34" s="74">
        <f t="shared" si="4"/>
        <v>0</v>
      </c>
      <c r="J34" s="74">
        <f t="shared" si="5"/>
        <v>0</v>
      </c>
      <c r="K34" s="74">
        <f t="shared" si="6"/>
        <v>0</v>
      </c>
      <c r="T34" s="5"/>
      <c r="U34" s="5"/>
      <c r="V34" s="5"/>
    </row>
    <row r="35" spans="1:22" ht="13.5" customHeight="1">
      <c r="A35" s="95"/>
      <c r="B35" s="132"/>
      <c r="C35" s="130"/>
      <c r="D35" s="130"/>
      <c r="E35" s="74">
        <f t="shared" si="0"/>
        <v>0</v>
      </c>
      <c r="F35" s="74">
        <f t="shared" si="1"/>
        <v>0</v>
      </c>
      <c r="G35" s="74">
        <f t="shared" si="2"/>
        <v>0</v>
      </c>
      <c r="H35" s="74">
        <f t="shared" si="3"/>
        <v>0</v>
      </c>
      <c r="I35" s="74">
        <f t="shared" si="4"/>
        <v>0</v>
      </c>
      <c r="J35" s="74">
        <f t="shared" si="5"/>
        <v>0</v>
      </c>
      <c r="K35" s="74">
        <f t="shared" si="6"/>
        <v>0</v>
      </c>
      <c r="T35" s="5"/>
      <c r="U35" s="5"/>
      <c r="V35" s="5"/>
    </row>
    <row r="36" spans="1:22" ht="13.5" customHeight="1">
      <c r="A36" s="95"/>
      <c r="B36" s="132"/>
      <c r="C36" s="130"/>
      <c r="D36" s="130"/>
      <c r="E36" s="74">
        <f t="shared" si="0"/>
        <v>0</v>
      </c>
      <c r="F36" s="74">
        <f t="shared" si="1"/>
        <v>0</v>
      </c>
      <c r="G36" s="74">
        <f t="shared" si="2"/>
        <v>0</v>
      </c>
      <c r="H36" s="74">
        <f t="shared" si="3"/>
        <v>0</v>
      </c>
      <c r="I36" s="74">
        <f t="shared" si="4"/>
        <v>0</v>
      </c>
      <c r="J36" s="74">
        <f t="shared" si="5"/>
        <v>0</v>
      </c>
      <c r="K36" s="74">
        <f t="shared" si="6"/>
        <v>0</v>
      </c>
      <c r="T36" s="5"/>
      <c r="U36" s="5"/>
      <c r="V36" s="5"/>
    </row>
    <row r="37" spans="1:12" ht="13.5" customHeight="1">
      <c r="A37" s="95"/>
      <c r="B37" s="132"/>
      <c r="C37" s="130"/>
      <c r="D37" s="130"/>
      <c r="E37" s="74">
        <f t="shared" si="0"/>
        <v>0</v>
      </c>
      <c r="F37" s="74">
        <f t="shared" si="1"/>
        <v>0</v>
      </c>
      <c r="G37" s="74">
        <f t="shared" si="2"/>
        <v>0</v>
      </c>
      <c r="H37" s="74">
        <f t="shared" si="3"/>
        <v>0</v>
      </c>
      <c r="I37" s="74">
        <f t="shared" si="4"/>
        <v>0</v>
      </c>
      <c r="J37" s="74">
        <f t="shared" si="5"/>
        <v>0</v>
      </c>
      <c r="K37" s="74">
        <f t="shared" si="6"/>
        <v>0</v>
      </c>
      <c r="L37" s="54"/>
    </row>
    <row r="38" spans="1:14" ht="13.5" customHeight="1">
      <c r="A38" s="68"/>
      <c r="B38" s="76"/>
      <c r="C38" s="130"/>
      <c r="D38" s="130"/>
      <c r="E38" s="74">
        <f t="shared" si="0"/>
        <v>0</v>
      </c>
      <c r="F38" s="74">
        <f t="shared" si="1"/>
        <v>0</v>
      </c>
      <c r="G38" s="74">
        <f t="shared" si="2"/>
        <v>0</v>
      </c>
      <c r="H38" s="74">
        <f t="shared" si="3"/>
        <v>0</v>
      </c>
      <c r="I38" s="74">
        <f t="shared" si="4"/>
        <v>0</v>
      </c>
      <c r="J38" s="74">
        <f t="shared" si="5"/>
        <v>0</v>
      </c>
      <c r="K38" s="74">
        <f t="shared" si="6"/>
        <v>0</v>
      </c>
      <c r="L38" s="54"/>
      <c r="M38" s="54"/>
      <c r="N38" s="54"/>
    </row>
    <row r="39" spans="1:11" ht="13.5" customHeight="1">
      <c r="A39" s="68"/>
      <c r="B39" s="76"/>
      <c r="C39" s="130"/>
      <c r="D39" s="130"/>
      <c r="E39" s="74">
        <f t="shared" si="0"/>
        <v>0</v>
      </c>
      <c r="F39" s="74">
        <f t="shared" si="1"/>
        <v>0</v>
      </c>
      <c r="G39" s="74">
        <f t="shared" si="2"/>
        <v>0</v>
      </c>
      <c r="H39" s="74">
        <f t="shared" si="3"/>
        <v>0</v>
      </c>
      <c r="I39" s="74">
        <f t="shared" si="4"/>
        <v>0</v>
      </c>
      <c r="J39" s="74">
        <f t="shared" si="5"/>
        <v>0</v>
      </c>
      <c r="K39" s="74">
        <f t="shared" si="6"/>
        <v>0</v>
      </c>
    </row>
    <row r="40" spans="1:11" ht="13.5" customHeight="1">
      <c r="A40" s="95"/>
      <c r="B40" s="132"/>
      <c r="C40" s="130"/>
      <c r="D40" s="130"/>
      <c r="E40" s="74">
        <f t="shared" si="0"/>
        <v>0</v>
      </c>
      <c r="F40" s="74">
        <f t="shared" si="1"/>
        <v>0</v>
      </c>
      <c r="G40" s="74">
        <f t="shared" si="2"/>
        <v>0</v>
      </c>
      <c r="H40" s="74">
        <f t="shared" si="3"/>
        <v>0</v>
      </c>
      <c r="I40" s="74">
        <f t="shared" si="4"/>
        <v>0</v>
      </c>
      <c r="J40" s="74">
        <f t="shared" si="5"/>
        <v>0</v>
      </c>
      <c r="K40" s="74">
        <f t="shared" si="6"/>
        <v>0</v>
      </c>
    </row>
    <row r="41" spans="1:11" ht="13.5" customHeight="1">
      <c r="A41" s="95"/>
      <c r="B41" s="132"/>
      <c r="C41" s="130"/>
      <c r="D41" s="130"/>
      <c r="E41" s="74">
        <f t="shared" si="0"/>
        <v>0</v>
      </c>
      <c r="F41" s="74">
        <f t="shared" si="1"/>
        <v>0</v>
      </c>
      <c r="G41" s="74">
        <f t="shared" si="2"/>
        <v>0</v>
      </c>
      <c r="H41" s="74">
        <f t="shared" si="3"/>
        <v>0</v>
      </c>
      <c r="I41" s="74">
        <f t="shared" si="4"/>
        <v>0</v>
      </c>
      <c r="J41" s="74">
        <f t="shared" si="5"/>
        <v>0</v>
      </c>
      <c r="K41" s="74">
        <f t="shared" si="6"/>
        <v>0</v>
      </c>
    </row>
    <row r="42" spans="1:14" ht="13.5" customHeight="1">
      <c r="A42" s="95"/>
      <c r="B42" s="132"/>
      <c r="C42" s="130"/>
      <c r="D42" s="130"/>
      <c r="E42" s="74">
        <f t="shared" si="0"/>
        <v>0</v>
      </c>
      <c r="F42" s="74">
        <f t="shared" si="1"/>
        <v>0</v>
      </c>
      <c r="G42" s="74">
        <f t="shared" si="2"/>
        <v>0</v>
      </c>
      <c r="H42" s="74">
        <f t="shared" si="3"/>
        <v>0</v>
      </c>
      <c r="I42" s="74">
        <f t="shared" si="4"/>
        <v>0</v>
      </c>
      <c r="J42" s="74">
        <f t="shared" si="5"/>
        <v>0</v>
      </c>
      <c r="K42" s="74">
        <f t="shared" si="6"/>
        <v>0</v>
      </c>
      <c r="M42" s="54"/>
      <c r="N42" s="54"/>
    </row>
    <row r="43" spans="1:11" ht="13.5" customHeight="1">
      <c r="A43" s="95"/>
      <c r="B43" s="132"/>
      <c r="C43" s="130"/>
      <c r="D43" s="130"/>
      <c r="E43" s="74">
        <f t="shared" si="0"/>
        <v>0</v>
      </c>
      <c r="F43" s="74">
        <f t="shared" si="1"/>
        <v>0</v>
      </c>
      <c r="G43" s="74">
        <f t="shared" si="2"/>
        <v>0</v>
      </c>
      <c r="H43" s="74">
        <f t="shared" si="3"/>
        <v>0</v>
      </c>
      <c r="I43" s="74">
        <f t="shared" si="4"/>
        <v>0</v>
      </c>
      <c r="J43" s="74">
        <f t="shared" si="5"/>
        <v>0</v>
      </c>
      <c r="K43" s="74">
        <f t="shared" si="6"/>
        <v>0</v>
      </c>
    </row>
    <row r="44" spans="1:11" ht="12" customHeight="1">
      <c r="A44" s="95"/>
      <c r="B44" s="132"/>
      <c r="C44" s="130"/>
      <c r="D44" s="130"/>
      <c r="E44" s="74">
        <f t="shared" si="0"/>
        <v>0</v>
      </c>
      <c r="F44" s="74">
        <f t="shared" si="1"/>
        <v>0</v>
      </c>
      <c r="G44" s="74">
        <f t="shared" si="2"/>
        <v>0</v>
      </c>
      <c r="H44" s="74">
        <f t="shared" si="3"/>
        <v>0</v>
      </c>
      <c r="I44" s="74">
        <f t="shared" si="4"/>
        <v>0</v>
      </c>
      <c r="J44" s="74">
        <f t="shared" si="5"/>
        <v>0</v>
      </c>
      <c r="K44" s="74">
        <f t="shared" si="6"/>
        <v>0</v>
      </c>
    </row>
    <row r="45" spans="1:11" ht="12" customHeight="1">
      <c r="A45" s="95"/>
      <c r="B45" s="132"/>
      <c r="C45" s="130"/>
      <c r="D45" s="130"/>
      <c r="E45" s="74">
        <f t="shared" si="0"/>
        <v>0</v>
      </c>
      <c r="F45" s="74">
        <f t="shared" si="1"/>
        <v>0</v>
      </c>
      <c r="G45" s="74">
        <f t="shared" si="2"/>
        <v>0</v>
      </c>
      <c r="H45" s="74">
        <f t="shared" si="3"/>
        <v>0</v>
      </c>
      <c r="I45" s="74">
        <f t="shared" si="4"/>
        <v>0</v>
      </c>
      <c r="J45" s="74">
        <f t="shared" si="5"/>
        <v>0</v>
      </c>
      <c r="K45" s="74">
        <f t="shared" si="6"/>
        <v>0</v>
      </c>
    </row>
    <row r="46" spans="1:11" ht="12" customHeight="1">
      <c r="A46" s="95"/>
      <c r="B46" s="132"/>
      <c r="C46" s="130"/>
      <c r="D46" s="130"/>
      <c r="E46" s="74">
        <f t="shared" si="0"/>
        <v>0</v>
      </c>
      <c r="F46" s="74">
        <f t="shared" si="1"/>
        <v>0</v>
      </c>
      <c r="G46" s="74">
        <f t="shared" si="2"/>
        <v>0</v>
      </c>
      <c r="H46" s="74">
        <f t="shared" si="3"/>
        <v>0</v>
      </c>
      <c r="I46" s="74">
        <f t="shared" si="4"/>
        <v>0</v>
      </c>
      <c r="J46" s="74">
        <f t="shared" si="5"/>
        <v>0</v>
      </c>
      <c r="K46" s="74">
        <f t="shared" si="6"/>
        <v>0</v>
      </c>
    </row>
    <row r="47" spans="1:14" ht="12" customHeight="1">
      <c r="A47" s="95"/>
      <c r="B47" s="132"/>
      <c r="C47" s="130"/>
      <c r="D47" s="130"/>
      <c r="E47" s="74">
        <f t="shared" si="0"/>
        <v>0</v>
      </c>
      <c r="F47" s="74">
        <f t="shared" si="1"/>
        <v>0</v>
      </c>
      <c r="G47" s="74">
        <f t="shared" si="2"/>
        <v>0</v>
      </c>
      <c r="H47" s="74">
        <f t="shared" si="3"/>
        <v>0</v>
      </c>
      <c r="I47" s="74">
        <f t="shared" si="4"/>
        <v>0</v>
      </c>
      <c r="J47" s="74">
        <f t="shared" si="5"/>
        <v>0</v>
      </c>
      <c r="K47" s="74">
        <f t="shared" si="6"/>
        <v>0</v>
      </c>
      <c r="M47" s="54"/>
      <c r="N47" s="54"/>
    </row>
    <row r="48" spans="1:11" ht="12.75">
      <c r="A48" s="95"/>
      <c r="B48" s="132"/>
      <c r="C48" s="130"/>
      <c r="D48" s="130"/>
      <c r="E48" s="74">
        <f t="shared" si="0"/>
        <v>0</v>
      </c>
      <c r="F48" s="74">
        <f t="shared" si="1"/>
        <v>0</v>
      </c>
      <c r="G48" s="74">
        <f t="shared" si="2"/>
        <v>0</v>
      </c>
      <c r="H48" s="74">
        <f t="shared" si="3"/>
        <v>0</v>
      </c>
      <c r="I48" s="74">
        <f t="shared" si="4"/>
        <v>0</v>
      </c>
      <c r="J48" s="74">
        <f t="shared" si="5"/>
        <v>0</v>
      </c>
      <c r="K48" s="74">
        <f t="shared" si="6"/>
        <v>0</v>
      </c>
    </row>
    <row r="49" spans="1:11" ht="12.75">
      <c r="A49" s="95"/>
      <c r="B49" s="132"/>
      <c r="C49" s="130"/>
      <c r="D49" s="130"/>
      <c r="E49" s="74">
        <f t="shared" si="0"/>
        <v>0</v>
      </c>
      <c r="F49" s="74">
        <f t="shared" si="1"/>
        <v>0</v>
      </c>
      <c r="G49" s="74">
        <f t="shared" si="2"/>
        <v>0</v>
      </c>
      <c r="H49" s="74">
        <f t="shared" si="3"/>
        <v>0</v>
      </c>
      <c r="I49" s="74">
        <f t="shared" si="4"/>
        <v>0</v>
      </c>
      <c r="J49" s="74">
        <f t="shared" si="5"/>
        <v>0</v>
      </c>
      <c r="K49" s="74">
        <f t="shared" si="6"/>
        <v>0</v>
      </c>
    </row>
    <row r="50" spans="1:11" ht="12.75">
      <c r="A50" s="95"/>
      <c r="B50" s="132"/>
      <c r="C50" s="130"/>
      <c r="D50" s="130"/>
      <c r="E50" s="87">
        <f t="shared" si="0"/>
        <v>0</v>
      </c>
      <c r="F50" s="87">
        <f t="shared" si="1"/>
        <v>0</v>
      </c>
      <c r="G50" s="87">
        <f t="shared" si="2"/>
        <v>0</v>
      </c>
      <c r="H50" s="87">
        <f t="shared" si="3"/>
        <v>0</v>
      </c>
      <c r="I50" s="87">
        <f t="shared" si="4"/>
        <v>0</v>
      </c>
      <c r="J50" s="87">
        <f t="shared" si="5"/>
        <v>0</v>
      </c>
      <c r="K50" s="87">
        <f t="shared" si="6"/>
        <v>0</v>
      </c>
    </row>
    <row r="51" spans="1:11" ht="12.75">
      <c r="A51" s="54"/>
      <c r="B51" s="54"/>
      <c r="C51" s="54"/>
      <c r="D51" s="54"/>
      <c r="E51" s="74"/>
      <c r="F51" s="74"/>
      <c r="G51" s="74"/>
      <c r="H51" s="74"/>
      <c r="I51" s="74"/>
      <c r="J51" s="74"/>
      <c r="K51" s="74"/>
    </row>
    <row r="52" spans="1:11" ht="13.5" thickBot="1">
      <c r="A52" s="70" t="s">
        <v>40</v>
      </c>
      <c r="B52" s="70"/>
      <c r="C52" s="54"/>
      <c r="D52" s="54"/>
      <c r="E52" s="129">
        <f>SUM(E8:E50)</f>
        <v>737500</v>
      </c>
      <c r="F52" s="129">
        <f>SUM(F8:F50)</f>
        <v>503040</v>
      </c>
      <c r="G52" s="129">
        <f>SUM(G8:G50)</f>
        <v>-1240540</v>
      </c>
      <c r="H52" s="129">
        <f>+E52+F52+G52</f>
        <v>0</v>
      </c>
      <c r="I52" s="129">
        <f>SUM(I8:I50)</f>
        <v>0</v>
      </c>
      <c r="J52" s="129">
        <f>SUM(J8:J50)</f>
        <v>0</v>
      </c>
      <c r="K52" s="129">
        <f>+H52+I52+J52</f>
        <v>0</v>
      </c>
    </row>
    <row r="53" spans="5:11" ht="13.5" thickTop="1">
      <c r="E53" s="64"/>
      <c r="F53" s="64"/>
      <c r="G53" s="64"/>
      <c r="H53" s="64"/>
      <c r="I53" s="64"/>
      <c r="J53" s="64"/>
      <c r="K53" s="64"/>
    </row>
    <row r="54" spans="5:11" ht="12.75">
      <c r="E54" s="64"/>
      <c r="F54" s="64"/>
      <c r="G54" s="64"/>
      <c r="H54" s="64"/>
      <c r="I54" s="64"/>
      <c r="J54" s="64"/>
      <c r="K54" s="64"/>
    </row>
    <row r="55" spans="5:11" ht="12.75">
      <c r="E55" s="64"/>
      <c r="F55" s="64"/>
      <c r="G55" s="64"/>
      <c r="H55" s="64"/>
      <c r="I55" s="64"/>
      <c r="J55" s="64"/>
      <c r="K55" s="64"/>
    </row>
    <row r="56" spans="5:11" ht="12.75">
      <c r="E56" s="64"/>
      <c r="F56" s="64"/>
      <c r="G56" s="64"/>
      <c r="H56" s="64"/>
      <c r="I56" s="64"/>
      <c r="J56" s="64"/>
      <c r="K56" s="64"/>
    </row>
    <row r="57" spans="5:11" ht="12.75">
      <c r="E57" s="64"/>
      <c r="F57" s="64"/>
      <c r="G57" s="64"/>
      <c r="H57" s="64"/>
      <c r="I57" s="64"/>
      <c r="J57" s="64"/>
      <c r="K57" s="64"/>
    </row>
    <row r="58" spans="5:11" ht="12.75">
      <c r="E58" s="64"/>
      <c r="F58" s="64"/>
      <c r="G58" s="64"/>
      <c r="H58" s="64"/>
      <c r="I58" s="64"/>
      <c r="J58" s="64"/>
      <c r="K58" s="64"/>
    </row>
    <row r="59" spans="5:11" ht="12.75">
      <c r="E59" s="64"/>
      <c r="F59" s="64"/>
      <c r="G59" s="64"/>
      <c r="H59" s="64"/>
      <c r="I59" s="64"/>
      <c r="J59" s="64"/>
      <c r="K59" s="64"/>
    </row>
    <row r="60" spans="5:11" ht="12.75">
      <c r="E60" s="64"/>
      <c r="F60" s="64"/>
      <c r="G60" s="64"/>
      <c r="H60" s="64"/>
      <c r="I60" s="64"/>
      <c r="J60" s="64"/>
      <c r="K60" s="64"/>
    </row>
    <row r="61" spans="5:11" ht="12.75">
      <c r="E61" s="64"/>
      <c r="F61" s="64"/>
      <c r="G61" s="64"/>
      <c r="H61" s="64"/>
      <c r="I61" s="64"/>
      <c r="J61" s="64"/>
      <c r="K61" s="64"/>
    </row>
    <row r="62" spans="5:11" ht="12.75">
      <c r="E62" s="64"/>
      <c r="F62" s="64"/>
      <c r="G62" s="64"/>
      <c r="H62" s="64"/>
      <c r="I62" s="64"/>
      <c r="J62" s="64"/>
      <c r="K62" s="64"/>
    </row>
    <row r="63" spans="5:11" ht="12.75">
      <c r="E63" s="64"/>
      <c r="F63" s="64"/>
      <c r="G63" s="64"/>
      <c r="H63" s="64"/>
      <c r="I63" s="64"/>
      <c r="J63" s="64"/>
      <c r="K63" s="64"/>
    </row>
    <row r="64" spans="5:11" ht="12.75">
      <c r="E64" s="64"/>
      <c r="F64" s="64"/>
      <c r="G64" s="64"/>
      <c r="H64" s="64"/>
      <c r="I64" s="64"/>
      <c r="J64" s="64"/>
      <c r="K64" s="64"/>
    </row>
    <row r="65" spans="5:11" ht="12.75">
      <c r="E65" s="64"/>
      <c r="F65" s="64"/>
      <c r="G65" s="64"/>
      <c r="H65" s="64"/>
      <c r="I65" s="64"/>
      <c r="J65" s="64"/>
      <c r="K65" s="64"/>
    </row>
    <row r="66" spans="5:11" ht="12.75">
      <c r="E66" s="64"/>
      <c r="F66" s="64"/>
      <c r="G66" s="64"/>
      <c r="H66" s="64"/>
      <c r="I66" s="64"/>
      <c r="J66" s="64"/>
      <c r="K66" s="64"/>
    </row>
    <row r="67" spans="5:11" ht="12.75">
      <c r="E67" s="64"/>
      <c r="F67" s="64"/>
      <c r="G67" s="64"/>
      <c r="H67" s="64"/>
      <c r="I67" s="64"/>
      <c r="J67" s="64"/>
      <c r="K67" s="64"/>
    </row>
    <row r="68" spans="5:11" ht="12.75">
      <c r="E68" s="64"/>
      <c r="F68" s="64"/>
      <c r="G68" s="64"/>
      <c r="H68" s="64"/>
      <c r="I68" s="64"/>
      <c r="J68" s="64"/>
      <c r="K68" s="64"/>
    </row>
    <row r="69" spans="5:11" ht="12.75">
      <c r="E69" s="64"/>
      <c r="F69" s="64"/>
      <c r="G69" s="64"/>
      <c r="H69" s="64"/>
      <c r="I69" s="64"/>
      <c r="J69" s="64"/>
      <c r="K69" s="64"/>
    </row>
    <row r="70" spans="5:11" ht="12.75">
      <c r="E70" s="64"/>
      <c r="F70" s="64"/>
      <c r="G70" s="64"/>
      <c r="H70" s="64"/>
      <c r="I70" s="64"/>
      <c r="J70" s="64"/>
      <c r="K70" s="64"/>
    </row>
    <row r="71" spans="5:11" ht="12.75">
      <c r="E71" s="64"/>
      <c r="F71" s="64"/>
      <c r="G71" s="64"/>
      <c r="H71" s="64"/>
      <c r="I71" s="64"/>
      <c r="J71" s="64"/>
      <c r="K71" s="64"/>
    </row>
    <row r="72" spans="5:11" ht="12.75">
      <c r="E72" s="64"/>
      <c r="F72" s="64"/>
      <c r="G72" s="64"/>
      <c r="H72" s="64"/>
      <c r="I72" s="64"/>
      <c r="J72" s="64"/>
      <c r="K72" s="64"/>
    </row>
    <row r="73" spans="5:11" ht="12.75">
      <c r="E73" s="64"/>
      <c r="F73" s="64"/>
      <c r="G73" s="64"/>
      <c r="H73" s="64"/>
      <c r="I73" s="64"/>
      <c r="J73" s="64"/>
      <c r="K73" s="64"/>
    </row>
    <row r="74" spans="5:11" ht="12.75">
      <c r="E74" s="64"/>
      <c r="F74" s="64"/>
      <c r="G74" s="64"/>
      <c r="H74" s="64"/>
      <c r="I74" s="64"/>
      <c r="J74" s="64"/>
      <c r="K74" s="64"/>
    </row>
    <row r="75" spans="5:11" ht="12.75">
      <c r="E75" s="64"/>
      <c r="F75" s="64"/>
      <c r="G75" s="64"/>
      <c r="H75" s="64"/>
      <c r="I75" s="64"/>
      <c r="J75" s="64"/>
      <c r="K75" s="64"/>
    </row>
    <row r="76" spans="5:11" ht="12.75">
      <c r="E76" s="64"/>
      <c r="F76" s="64"/>
      <c r="G76" s="64"/>
      <c r="H76" s="64"/>
      <c r="I76" s="64"/>
      <c r="J76" s="64"/>
      <c r="K76" s="64"/>
    </row>
    <row r="77" spans="5:11" ht="12.75">
      <c r="E77" s="64"/>
      <c r="F77" s="64"/>
      <c r="G77" s="64"/>
      <c r="H77" s="64"/>
      <c r="I77" s="64"/>
      <c r="J77" s="64"/>
      <c r="K77" s="64"/>
    </row>
    <row r="78" spans="5:11" ht="12.75">
      <c r="E78" s="64"/>
      <c r="F78" s="64"/>
      <c r="G78" s="64"/>
      <c r="H78" s="64"/>
      <c r="I78" s="64"/>
      <c r="J78" s="64"/>
      <c r="K78" s="64"/>
    </row>
    <row r="79" spans="5:11" ht="12.75">
      <c r="E79" s="64"/>
      <c r="F79" s="64"/>
      <c r="G79" s="64"/>
      <c r="H79" s="64"/>
      <c r="I79" s="64"/>
      <c r="J79" s="64"/>
      <c r="K79" s="64"/>
    </row>
    <row r="80" spans="5:11" ht="12.75">
      <c r="E80" s="64"/>
      <c r="F80" s="64"/>
      <c r="G80" s="64"/>
      <c r="H80" s="64"/>
      <c r="I80" s="64"/>
      <c r="J80" s="64"/>
      <c r="K80" s="64"/>
    </row>
    <row r="81" spans="5:11" ht="12.75">
      <c r="E81" s="64"/>
      <c r="F81" s="64"/>
      <c r="G81" s="64"/>
      <c r="H81" s="64"/>
      <c r="I81" s="64"/>
      <c r="J81" s="64"/>
      <c r="K81" s="64"/>
    </row>
    <row r="82" spans="5:11" ht="12.75">
      <c r="E82" s="64"/>
      <c r="F82" s="64"/>
      <c r="G82" s="64"/>
      <c r="H82" s="64"/>
      <c r="I82" s="64"/>
      <c r="J82" s="64"/>
      <c r="K82" s="64"/>
    </row>
    <row r="83" spans="5:11" ht="12.75">
      <c r="E83" s="64"/>
      <c r="F83" s="64"/>
      <c r="G83" s="64"/>
      <c r="H83" s="64"/>
      <c r="I83" s="64"/>
      <c r="J83" s="64"/>
      <c r="K83" s="64"/>
    </row>
    <row r="84" spans="5:11" ht="12.75">
      <c r="E84" s="64"/>
      <c r="F84" s="64"/>
      <c r="G84" s="64"/>
      <c r="H84" s="64"/>
      <c r="I84" s="64"/>
      <c r="J84" s="64"/>
      <c r="K84" s="64"/>
    </row>
    <row r="85" spans="5:11" ht="12.75">
      <c r="E85" s="64"/>
      <c r="F85" s="64"/>
      <c r="G85" s="64"/>
      <c r="H85" s="64"/>
      <c r="I85" s="64"/>
      <c r="J85" s="64"/>
      <c r="K85" s="64"/>
    </row>
    <row r="86" spans="5:11" ht="12.75">
      <c r="E86" s="64"/>
      <c r="F86" s="64"/>
      <c r="G86" s="64"/>
      <c r="H86" s="64"/>
      <c r="I86" s="64"/>
      <c r="J86" s="64"/>
      <c r="K86" s="64"/>
    </row>
    <row r="87" spans="5:11" ht="12.75">
      <c r="E87" s="64"/>
      <c r="F87" s="64"/>
      <c r="G87" s="64"/>
      <c r="H87" s="64"/>
      <c r="I87" s="64"/>
      <c r="J87" s="64"/>
      <c r="K87" s="64"/>
    </row>
    <row r="88" spans="5:11" ht="12.75">
      <c r="E88" s="64"/>
      <c r="F88" s="64"/>
      <c r="G88" s="64"/>
      <c r="H88" s="64"/>
      <c r="I88" s="64"/>
      <c r="J88" s="64"/>
      <c r="K88" s="64"/>
    </row>
    <row r="89" spans="5:11" ht="12.75">
      <c r="E89" s="64"/>
      <c r="F89" s="64"/>
      <c r="G89" s="64"/>
      <c r="H89" s="64"/>
      <c r="I89" s="64"/>
      <c r="J89" s="64"/>
      <c r="K89" s="64"/>
    </row>
  </sheetData>
  <printOptions horizontalCentered="1"/>
  <pageMargins left="0.5" right="0.5" top="0.5" bottom="0.5" header="0.5" footer="0.5"/>
  <pageSetup fitToHeight="1" fitToWidth="1" horizontalDpi="600" verticalDpi="600" orientation="landscape" paperSize="5" scale="79"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AH160"/>
  <sheetViews>
    <sheetView zoomScale="75" zoomScaleNormal="75" workbookViewId="0" topLeftCell="A1">
      <selection activeCell="A1" sqref="A1"/>
    </sheetView>
  </sheetViews>
  <sheetFormatPr defaultColWidth="9.140625" defaultRowHeight="12.75"/>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ustomWidth="1"/>
    <col min="32" max="16384" width="9.140625" style="53" customWidth="1"/>
  </cols>
  <sheetData>
    <row r="1" spans="1:31" s="81" customFormat="1" ht="18.75" customHeight="1">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c r="A2" s="69" t="s">
        <v>73</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c r="A3" s="69" t="s">
        <v>90</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27" ht="12.75">
      <c r="A5" s="105"/>
      <c r="B5" s="106" t="s">
        <v>45</v>
      </c>
      <c r="C5" s="107" t="s">
        <v>36</v>
      </c>
      <c r="D5" s="107" t="s">
        <v>38</v>
      </c>
      <c r="E5" s="107"/>
      <c r="F5" s="107" t="s">
        <v>51</v>
      </c>
      <c r="G5" s="107" t="s">
        <v>89</v>
      </c>
      <c r="H5" s="108" t="s">
        <v>47</v>
      </c>
      <c r="I5" s="104">
        <v>40178</v>
      </c>
      <c r="J5" s="100"/>
      <c r="K5" s="100"/>
      <c r="L5" s="102"/>
      <c r="M5" s="103">
        <v>40543</v>
      </c>
      <c r="N5" s="100"/>
      <c r="O5" s="101"/>
      <c r="P5" s="100"/>
      <c r="Q5" s="101"/>
      <c r="R5" s="100"/>
      <c r="S5" s="102"/>
      <c r="T5" s="103">
        <v>40908</v>
      </c>
      <c r="U5" s="100"/>
      <c r="V5" s="101"/>
      <c r="W5" s="100"/>
      <c r="X5" s="101"/>
      <c r="Y5" s="100"/>
      <c r="Z5" s="118"/>
      <c r="AA5" s="146"/>
    </row>
    <row r="6" spans="1:27" ht="12" customHeight="1" thickBot="1">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27" ht="15" customHeight="1">
      <c r="A7" s="109"/>
      <c r="B7" s="54"/>
      <c r="H7" s="88"/>
      <c r="I7" s="54"/>
      <c r="J7" s="54"/>
      <c r="K7" s="54"/>
      <c r="L7" s="91"/>
      <c r="M7" s="54"/>
      <c r="N7" s="54"/>
      <c r="O7" s="54"/>
      <c r="P7" s="54"/>
      <c r="Q7" s="54"/>
      <c r="R7" s="54"/>
      <c r="S7" s="91"/>
      <c r="T7" s="54"/>
      <c r="U7" s="54"/>
      <c r="V7" s="54"/>
      <c r="W7" s="54"/>
      <c r="X7" s="54"/>
      <c r="Y7" s="54"/>
      <c r="Z7" s="120"/>
      <c r="AA7" s="147"/>
    </row>
    <row r="8" spans="1:27" ht="15" customHeight="1">
      <c r="A8" s="110"/>
      <c r="B8" s="93" t="s">
        <v>56</v>
      </c>
      <c r="C8" s="130"/>
      <c r="D8" s="67">
        <v>10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27" ht="15" customHeight="1">
      <c r="A9" s="110"/>
      <c r="B9" s="93" t="s">
        <v>56</v>
      </c>
      <c r="C9" s="130"/>
      <c r="D9" s="67">
        <v>10</v>
      </c>
      <c r="E9" s="132"/>
      <c r="F9" s="76">
        <v>0</v>
      </c>
      <c r="G9" s="74">
        <f aca="true" t="shared" si="0" ref="G9:G50">+E9-F9</f>
        <v>0</v>
      </c>
      <c r="H9" s="96">
        <f aca="true" t="shared" si="1" ref="H9:H50">+(E9-F9)/(D9*12)</f>
        <v>0</v>
      </c>
      <c r="I9" s="74">
        <f aca="true" t="shared" si="2" ref="I9:I50">IF(B9&lt;$I$5,E9,0)</f>
        <v>0</v>
      </c>
      <c r="J9" s="71">
        <f aca="true" t="shared" si="3" ref="J9:J50">IF(B9&gt;$I$5,0,IF(($I$5-B9)/30.4375&gt;(D9*12),(D9*12),($I$5-B9)/30.4375))</f>
        <v>0</v>
      </c>
      <c r="K9" s="74">
        <f aca="true" t="shared" si="4" ref="K9:K50">IF(H9*J9&gt;I9,-I9,-H9*J9)</f>
        <v>0</v>
      </c>
      <c r="L9" s="96">
        <f aca="true" t="shared" si="5" ref="L9:L50">+I9+K9</f>
        <v>0</v>
      </c>
      <c r="M9" s="74">
        <f aca="true" t="shared" si="6" ref="M9:M50">IF(AND($I$5&lt;B9,B9&lt;$M$5+1),E9,0)</f>
        <v>0</v>
      </c>
      <c r="N9" s="74">
        <f aca="true" t="shared" si="7" ref="N9:N50">IF(AND($I$5&lt;C9,C9&lt;$M$5+1),-E9,0)</f>
        <v>0</v>
      </c>
      <c r="O9" s="74">
        <f aca="true" t="shared" si="8" ref="O9:O50">+I9+M9+N9</f>
        <v>0</v>
      </c>
      <c r="P9" s="67"/>
      <c r="Q9" s="74">
        <f aca="true" t="shared" si="9" ref="Q9:Q50">-H9*P9</f>
        <v>0</v>
      </c>
      <c r="R9" s="74">
        <f aca="true" t="shared" si="10" ref="R9:R50">IF(O9=0,0,K9+Q9)</f>
        <v>0</v>
      </c>
      <c r="S9" s="96">
        <f aca="true" t="shared" si="11" ref="S9:S50">+O9+R9</f>
        <v>0</v>
      </c>
      <c r="T9" s="74">
        <f aca="true" t="shared" si="12" ref="T9:T50">IF(AND($M$5&lt;B9,J9&lt;$T$5+1),E9,0)</f>
        <v>0</v>
      </c>
      <c r="U9" s="74">
        <f aca="true" t="shared" si="13" ref="U9:U50">IF(AND($M$5&lt;C9,C9&lt;$T$5+1),-E9,0)</f>
        <v>0</v>
      </c>
      <c r="V9" s="74">
        <f aca="true" t="shared" si="14" ref="V9:V50">+O9+T9+U9</f>
        <v>0</v>
      </c>
      <c r="W9" s="67"/>
      <c r="X9" s="74">
        <f aca="true" t="shared" si="15" ref="X9:X50">-H9*W9</f>
        <v>0</v>
      </c>
      <c r="Y9" s="74">
        <f aca="true" t="shared" si="16" ref="Y9:Y50">IF(V9=0,0,R9+X9)</f>
        <v>0</v>
      </c>
      <c r="Z9" s="121">
        <f aca="true" t="shared" si="17" ref="Z9:Z50">+V9+Y9</f>
        <v>0</v>
      </c>
      <c r="AA9" s="148" t="str">
        <f aca="true" t="shared" si="18" ref="AA9:AA50">IF(J9+P9+W9&lt;((D9*12)+1),"OK","ERROR")</f>
        <v>OK</v>
      </c>
    </row>
    <row r="10" spans="1:27" ht="15" customHeight="1">
      <c r="A10" s="110"/>
      <c r="B10" s="93" t="s">
        <v>56</v>
      </c>
      <c r="C10" s="130"/>
      <c r="D10" s="67">
        <v>10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s="61" customFormat="1" ht="13.5" customHeight="1">
      <c r="A11" s="110"/>
      <c r="B11" s="93" t="s">
        <v>56</v>
      </c>
      <c r="C11" s="130"/>
      <c r="D11" s="67">
        <v>10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c r="AB11" s="55"/>
      <c r="AC11" s="55"/>
      <c r="AD11" s="55"/>
      <c r="AE11" s="55"/>
    </row>
    <row r="12" spans="1:31" s="61" customFormat="1" ht="13.5" customHeight="1">
      <c r="A12" s="110"/>
      <c r="B12" s="150" t="s">
        <v>56</v>
      </c>
      <c r="C12" s="130" t="s">
        <v>56</v>
      </c>
      <c r="D12" s="67">
        <v>10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c r="AB12" s="55"/>
      <c r="AC12" s="59"/>
      <c r="AD12" s="55"/>
      <c r="AE12" s="59"/>
    </row>
    <row r="13" spans="1:34" ht="12.75" customHeight="1">
      <c r="A13" s="111"/>
      <c r="B13" s="150" t="s">
        <v>56</v>
      </c>
      <c r="C13" s="94"/>
      <c r="D13" s="67">
        <v>10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c r="AF13" s="5"/>
      <c r="AG13" s="5"/>
      <c r="AH13" s="5"/>
    </row>
    <row r="14" spans="1:34" ht="12.75" customHeight="1">
      <c r="A14" s="111"/>
      <c r="B14" s="130" t="s">
        <v>56</v>
      </c>
      <c r="C14" s="94"/>
      <c r="D14" s="67">
        <v>10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c r="AF14" s="5"/>
      <c r="AG14" s="5"/>
      <c r="AH14" s="5"/>
    </row>
    <row r="15" spans="1:34" ht="13.5" customHeight="1">
      <c r="A15" s="111"/>
      <c r="B15" s="130" t="s">
        <v>56</v>
      </c>
      <c r="C15" s="94"/>
      <c r="D15" s="67">
        <v>10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c r="AF15" s="5"/>
      <c r="AG15" s="5"/>
      <c r="AH15" s="5"/>
    </row>
    <row r="16" spans="1:34" ht="13.5" customHeight="1">
      <c r="A16" s="111"/>
      <c r="B16" s="93" t="s">
        <v>56</v>
      </c>
      <c r="C16" s="94"/>
      <c r="D16" s="67">
        <v>10</v>
      </c>
      <c r="E16" s="76"/>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c r="AF16" s="5"/>
      <c r="AG16" s="5"/>
      <c r="AH16" s="5"/>
    </row>
    <row r="17" spans="1:34" ht="13.5" customHeight="1">
      <c r="A17" s="111"/>
      <c r="B17" s="93" t="s">
        <v>56</v>
      </c>
      <c r="C17" s="94"/>
      <c r="D17" s="67">
        <v>10</v>
      </c>
      <c r="E17" s="76"/>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c r="AF17" s="5"/>
      <c r="AG17" s="5"/>
      <c r="AH17" s="5"/>
    </row>
    <row r="18" spans="1:34" ht="13.5" customHeight="1">
      <c r="A18" s="111"/>
      <c r="B18" s="93" t="s">
        <v>56</v>
      </c>
      <c r="C18" s="94"/>
      <c r="D18" s="67">
        <v>10</v>
      </c>
      <c r="E18" s="76"/>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c r="AF18" s="5"/>
      <c r="AG18" s="5"/>
      <c r="AH18" s="5"/>
    </row>
    <row r="19" spans="1:34" ht="13.5" customHeight="1">
      <c r="A19" s="111"/>
      <c r="B19" s="93" t="s">
        <v>56</v>
      </c>
      <c r="C19" s="94"/>
      <c r="D19" s="67">
        <v>10</v>
      </c>
      <c r="E19" s="76"/>
      <c r="F19" s="76">
        <v>0</v>
      </c>
      <c r="G19" s="74">
        <f aca="true" t="shared" si="19" ref="G19:G30">+E19-F19</f>
        <v>0</v>
      </c>
      <c r="H19" s="96">
        <f aca="true" t="shared" si="20" ref="H19:H30">+(E19-F19)/(D19*12)</f>
        <v>0</v>
      </c>
      <c r="I19" s="74">
        <f aca="true" t="shared" si="21" ref="I19:I30">IF(B19&lt;$I$5,E19,0)</f>
        <v>0</v>
      </c>
      <c r="J19" s="71">
        <f aca="true" t="shared" si="22" ref="J19:J30">IF(B19&gt;$I$5,0,IF(($I$5-B19)/30.4375&gt;(D19*12),(D19*12),($I$5-B19)/30.4375))</f>
        <v>0</v>
      </c>
      <c r="K19" s="74">
        <f aca="true" t="shared" si="23" ref="K19:K30">IF(H19*J19&gt;I19,-I19,-H19*J19)</f>
        <v>0</v>
      </c>
      <c r="L19" s="96">
        <f aca="true" t="shared" si="24" ref="L19:L30">+I19+K19</f>
        <v>0</v>
      </c>
      <c r="M19" s="74">
        <f aca="true" t="shared" si="25" ref="M19:M30">IF(AND($I$5&lt;B19,B19&lt;$M$5+1),E19,0)</f>
        <v>0</v>
      </c>
      <c r="N19" s="74">
        <f aca="true" t="shared" si="26" ref="N19:N30">IF(AND($I$5&lt;C19,C19&lt;$M$5+1),-E19,0)</f>
        <v>0</v>
      </c>
      <c r="O19" s="74">
        <f aca="true" t="shared" si="27" ref="O19:O30">+I19+M19+N19</f>
        <v>0</v>
      </c>
      <c r="P19" s="67"/>
      <c r="Q19" s="74">
        <f aca="true" t="shared" si="28" ref="Q19:Q30">-H19*P19</f>
        <v>0</v>
      </c>
      <c r="R19" s="74">
        <f aca="true" t="shared" si="29" ref="R19:R30">IF(O19=0,0,K19+Q19)</f>
        <v>0</v>
      </c>
      <c r="S19" s="96">
        <f aca="true" t="shared" si="30" ref="S19:S30">+O19+R19</f>
        <v>0</v>
      </c>
      <c r="T19" s="74">
        <f aca="true" t="shared" si="31" ref="T19:T30">IF(AND($M$5&lt;B19,J19&lt;$T$5+1),E19,0)</f>
        <v>0</v>
      </c>
      <c r="U19" s="74">
        <f aca="true" t="shared" si="32" ref="U19:U30">IF(AND($M$5&lt;C19,C19&lt;$T$5+1),-E19,0)</f>
        <v>0</v>
      </c>
      <c r="V19" s="74">
        <f aca="true" t="shared" si="33" ref="V19:V30">+O19+T19+U19</f>
        <v>0</v>
      </c>
      <c r="W19" s="67"/>
      <c r="X19" s="74">
        <f aca="true" t="shared" si="34" ref="X19:X30">-H19*W19</f>
        <v>0</v>
      </c>
      <c r="Y19" s="74">
        <f aca="true" t="shared" si="35" ref="Y19:Y30">IF(V19=0,0,R19+X19)</f>
        <v>0</v>
      </c>
      <c r="Z19" s="121">
        <f aca="true" t="shared" si="36" ref="Z19:Z30">+V19+Y19</f>
        <v>0</v>
      </c>
      <c r="AA19" s="148" t="str">
        <f aca="true" t="shared" si="37" ref="AA19:AA30">IF(J19+P19+W19&lt;((D19*12)+1),"OK","ERROR")</f>
        <v>OK</v>
      </c>
      <c r="AF19" s="5"/>
      <c r="AG19" s="5"/>
      <c r="AH19" s="5"/>
    </row>
    <row r="20" spans="1:34" ht="13.5" customHeight="1">
      <c r="A20" s="111"/>
      <c r="B20" s="93" t="s">
        <v>56</v>
      </c>
      <c r="C20" s="94"/>
      <c r="D20" s="67">
        <v>10</v>
      </c>
      <c r="E20" s="76"/>
      <c r="F20" s="76">
        <v>0</v>
      </c>
      <c r="G20" s="74">
        <f t="shared" si="19"/>
        <v>0</v>
      </c>
      <c r="H20" s="96">
        <f t="shared" si="20"/>
        <v>0</v>
      </c>
      <c r="I20" s="74">
        <f t="shared" si="21"/>
        <v>0</v>
      </c>
      <c r="J20" s="71">
        <f t="shared" si="22"/>
        <v>0</v>
      </c>
      <c r="K20" s="74">
        <f t="shared" si="23"/>
        <v>0</v>
      </c>
      <c r="L20" s="96">
        <f t="shared" si="24"/>
        <v>0</v>
      </c>
      <c r="M20" s="74">
        <f t="shared" si="25"/>
        <v>0</v>
      </c>
      <c r="N20" s="74">
        <f t="shared" si="26"/>
        <v>0</v>
      </c>
      <c r="O20" s="74">
        <f t="shared" si="27"/>
        <v>0</v>
      </c>
      <c r="P20" s="67"/>
      <c r="Q20" s="74">
        <f t="shared" si="28"/>
        <v>0</v>
      </c>
      <c r="R20" s="74">
        <f t="shared" si="29"/>
        <v>0</v>
      </c>
      <c r="S20" s="96">
        <f t="shared" si="30"/>
        <v>0</v>
      </c>
      <c r="T20" s="74">
        <f t="shared" si="31"/>
        <v>0</v>
      </c>
      <c r="U20" s="74">
        <f t="shared" si="32"/>
        <v>0</v>
      </c>
      <c r="V20" s="74">
        <f t="shared" si="33"/>
        <v>0</v>
      </c>
      <c r="W20" s="67"/>
      <c r="X20" s="74">
        <f t="shared" si="34"/>
        <v>0</v>
      </c>
      <c r="Y20" s="74">
        <f t="shared" si="35"/>
        <v>0</v>
      </c>
      <c r="Z20" s="121">
        <f t="shared" si="36"/>
        <v>0</v>
      </c>
      <c r="AA20" s="148" t="str">
        <f t="shared" si="37"/>
        <v>OK</v>
      </c>
      <c r="AF20" s="5"/>
      <c r="AG20" s="5"/>
      <c r="AH20" s="5"/>
    </row>
    <row r="21" spans="1:34" ht="13.5" customHeight="1">
      <c r="A21" s="111"/>
      <c r="B21" s="93" t="s">
        <v>56</v>
      </c>
      <c r="C21" s="94"/>
      <c r="D21" s="67">
        <v>10</v>
      </c>
      <c r="E21" s="76"/>
      <c r="F21" s="76">
        <v>0</v>
      </c>
      <c r="G21" s="74">
        <f t="shared" si="19"/>
        <v>0</v>
      </c>
      <c r="H21" s="96">
        <f t="shared" si="20"/>
        <v>0</v>
      </c>
      <c r="I21" s="74">
        <f t="shared" si="21"/>
        <v>0</v>
      </c>
      <c r="J21" s="71">
        <f t="shared" si="22"/>
        <v>0</v>
      </c>
      <c r="K21" s="74">
        <f t="shared" si="23"/>
        <v>0</v>
      </c>
      <c r="L21" s="96">
        <f t="shared" si="24"/>
        <v>0</v>
      </c>
      <c r="M21" s="74">
        <f t="shared" si="25"/>
        <v>0</v>
      </c>
      <c r="N21" s="74">
        <f t="shared" si="26"/>
        <v>0</v>
      </c>
      <c r="O21" s="74">
        <f t="shared" si="27"/>
        <v>0</v>
      </c>
      <c r="P21" s="67"/>
      <c r="Q21" s="74">
        <f t="shared" si="28"/>
        <v>0</v>
      </c>
      <c r="R21" s="74">
        <f t="shared" si="29"/>
        <v>0</v>
      </c>
      <c r="S21" s="96">
        <f t="shared" si="30"/>
        <v>0</v>
      </c>
      <c r="T21" s="74">
        <f t="shared" si="31"/>
        <v>0</v>
      </c>
      <c r="U21" s="74">
        <f t="shared" si="32"/>
        <v>0</v>
      </c>
      <c r="V21" s="74">
        <f t="shared" si="33"/>
        <v>0</v>
      </c>
      <c r="W21" s="67"/>
      <c r="X21" s="74">
        <f t="shared" si="34"/>
        <v>0</v>
      </c>
      <c r="Y21" s="74">
        <f t="shared" si="35"/>
        <v>0</v>
      </c>
      <c r="Z21" s="121">
        <f t="shared" si="36"/>
        <v>0</v>
      </c>
      <c r="AA21" s="148" t="str">
        <f t="shared" si="37"/>
        <v>OK</v>
      </c>
      <c r="AF21" s="5"/>
      <c r="AG21" s="5"/>
      <c r="AH21" s="5"/>
    </row>
    <row r="22" spans="1:34" ht="13.5" customHeight="1">
      <c r="A22" s="111"/>
      <c r="B22" s="93" t="s">
        <v>56</v>
      </c>
      <c r="C22" s="94"/>
      <c r="D22" s="67">
        <v>10</v>
      </c>
      <c r="E22" s="76"/>
      <c r="F22" s="76">
        <v>0</v>
      </c>
      <c r="G22" s="74">
        <f t="shared" si="19"/>
        <v>0</v>
      </c>
      <c r="H22" s="96">
        <f t="shared" si="20"/>
        <v>0</v>
      </c>
      <c r="I22" s="74">
        <f t="shared" si="21"/>
        <v>0</v>
      </c>
      <c r="J22" s="71">
        <f t="shared" si="22"/>
        <v>0</v>
      </c>
      <c r="K22" s="74">
        <f t="shared" si="23"/>
        <v>0</v>
      </c>
      <c r="L22" s="96">
        <f t="shared" si="24"/>
        <v>0</v>
      </c>
      <c r="M22" s="74">
        <f t="shared" si="25"/>
        <v>0</v>
      </c>
      <c r="N22" s="74">
        <f t="shared" si="26"/>
        <v>0</v>
      </c>
      <c r="O22" s="74">
        <f t="shared" si="27"/>
        <v>0</v>
      </c>
      <c r="P22" s="67"/>
      <c r="Q22" s="74">
        <f t="shared" si="28"/>
        <v>0</v>
      </c>
      <c r="R22" s="74">
        <f t="shared" si="29"/>
        <v>0</v>
      </c>
      <c r="S22" s="96">
        <f t="shared" si="30"/>
        <v>0</v>
      </c>
      <c r="T22" s="74">
        <f t="shared" si="31"/>
        <v>0</v>
      </c>
      <c r="U22" s="74">
        <f t="shared" si="32"/>
        <v>0</v>
      </c>
      <c r="V22" s="74">
        <f t="shared" si="33"/>
        <v>0</v>
      </c>
      <c r="W22" s="67"/>
      <c r="X22" s="74">
        <f t="shared" si="34"/>
        <v>0</v>
      </c>
      <c r="Y22" s="74">
        <f t="shared" si="35"/>
        <v>0</v>
      </c>
      <c r="Z22" s="121">
        <f t="shared" si="36"/>
        <v>0</v>
      </c>
      <c r="AA22" s="148" t="str">
        <f t="shared" si="37"/>
        <v>OK</v>
      </c>
      <c r="AF22" s="5"/>
      <c r="AG22" s="5"/>
      <c r="AH22" s="5"/>
    </row>
    <row r="23" spans="1:34" ht="13.5" customHeight="1">
      <c r="A23" s="111"/>
      <c r="B23" s="93" t="s">
        <v>56</v>
      </c>
      <c r="C23" s="94"/>
      <c r="D23" s="67">
        <v>10</v>
      </c>
      <c r="E23" s="76"/>
      <c r="F23" s="76">
        <v>0</v>
      </c>
      <c r="G23" s="74">
        <f t="shared" si="19"/>
        <v>0</v>
      </c>
      <c r="H23" s="96">
        <f t="shared" si="20"/>
        <v>0</v>
      </c>
      <c r="I23" s="74">
        <f t="shared" si="21"/>
        <v>0</v>
      </c>
      <c r="J23" s="71">
        <f t="shared" si="22"/>
        <v>0</v>
      </c>
      <c r="K23" s="74">
        <f t="shared" si="23"/>
        <v>0</v>
      </c>
      <c r="L23" s="96">
        <f t="shared" si="24"/>
        <v>0</v>
      </c>
      <c r="M23" s="74">
        <f t="shared" si="25"/>
        <v>0</v>
      </c>
      <c r="N23" s="74">
        <f t="shared" si="26"/>
        <v>0</v>
      </c>
      <c r="O23" s="74">
        <f t="shared" si="27"/>
        <v>0</v>
      </c>
      <c r="P23" s="67"/>
      <c r="Q23" s="74">
        <f t="shared" si="28"/>
        <v>0</v>
      </c>
      <c r="R23" s="74">
        <f t="shared" si="29"/>
        <v>0</v>
      </c>
      <c r="S23" s="96">
        <f t="shared" si="30"/>
        <v>0</v>
      </c>
      <c r="T23" s="74">
        <f t="shared" si="31"/>
        <v>0</v>
      </c>
      <c r="U23" s="74">
        <f t="shared" si="32"/>
        <v>0</v>
      </c>
      <c r="V23" s="74">
        <f t="shared" si="33"/>
        <v>0</v>
      </c>
      <c r="W23" s="67"/>
      <c r="X23" s="74">
        <f t="shared" si="34"/>
        <v>0</v>
      </c>
      <c r="Y23" s="74">
        <f t="shared" si="35"/>
        <v>0</v>
      </c>
      <c r="Z23" s="121">
        <f t="shared" si="36"/>
        <v>0</v>
      </c>
      <c r="AA23" s="148" t="str">
        <f t="shared" si="37"/>
        <v>OK</v>
      </c>
      <c r="AF23" s="5"/>
      <c r="AG23" s="5"/>
      <c r="AH23" s="5"/>
    </row>
    <row r="24" spans="1:34" ht="13.5" customHeight="1">
      <c r="A24" s="111"/>
      <c r="B24" s="93" t="s">
        <v>56</v>
      </c>
      <c r="C24" s="94"/>
      <c r="D24" s="67">
        <v>10</v>
      </c>
      <c r="E24" s="76"/>
      <c r="F24" s="76">
        <v>0</v>
      </c>
      <c r="G24" s="74">
        <f t="shared" si="19"/>
        <v>0</v>
      </c>
      <c r="H24" s="96">
        <f t="shared" si="20"/>
        <v>0</v>
      </c>
      <c r="I24" s="74">
        <f t="shared" si="21"/>
        <v>0</v>
      </c>
      <c r="J24" s="71">
        <f t="shared" si="22"/>
        <v>0</v>
      </c>
      <c r="K24" s="74">
        <f t="shared" si="23"/>
        <v>0</v>
      </c>
      <c r="L24" s="96">
        <f t="shared" si="24"/>
        <v>0</v>
      </c>
      <c r="M24" s="74">
        <f t="shared" si="25"/>
        <v>0</v>
      </c>
      <c r="N24" s="74">
        <f t="shared" si="26"/>
        <v>0</v>
      </c>
      <c r="O24" s="74">
        <f t="shared" si="27"/>
        <v>0</v>
      </c>
      <c r="P24" s="67"/>
      <c r="Q24" s="74">
        <f t="shared" si="28"/>
        <v>0</v>
      </c>
      <c r="R24" s="74">
        <f t="shared" si="29"/>
        <v>0</v>
      </c>
      <c r="S24" s="96">
        <f t="shared" si="30"/>
        <v>0</v>
      </c>
      <c r="T24" s="74">
        <f t="shared" si="31"/>
        <v>0</v>
      </c>
      <c r="U24" s="74">
        <f t="shared" si="32"/>
        <v>0</v>
      </c>
      <c r="V24" s="74">
        <f t="shared" si="33"/>
        <v>0</v>
      </c>
      <c r="W24" s="67"/>
      <c r="X24" s="74">
        <f t="shared" si="34"/>
        <v>0</v>
      </c>
      <c r="Y24" s="74">
        <f t="shared" si="35"/>
        <v>0</v>
      </c>
      <c r="Z24" s="121">
        <f t="shared" si="36"/>
        <v>0</v>
      </c>
      <c r="AA24" s="148" t="str">
        <f t="shared" si="37"/>
        <v>OK</v>
      </c>
      <c r="AF24" s="5"/>
      <c r="AG24" s="5"/>
      <c r="AH24" s="5"/>
    </row>
    <row r="25" spans="1:34" ht="13.5" customHeight="1">
      <c r="A25" s="111"/>
      <c r="B25" s="93" t="s">
        <v>56</v>
      </c>
      <c r="C25" s="94"/>
      <c r="D25" s="67">
        <v>10</v>
      </c>
      <c r="E25" s="76"/>
      <c r="F25" s="76">
        <v>0</v>
      </c>
      <c r="G25" s="74">
        <f t="shared" si="19"/>
        <v>0</v>
      </c>
      <c r="H25" s="96">
        <f t="shared" si="20"/>
        <v>0</v>
      </c>
      <c r="I25" s="74">
        <f t="shared" si="21"/>
        <v>0</v>
      </c>
      <c r="J25" s="71">
        <f t="shared" si="22"/>
        <v>0</v>
      </c>
      <c r="K25" s="74">
        <f t="shared" si="23"/>
        <v>0</v>
      </c>
      <c r="L25" s="96">
        <f t="shared" si="24"/>
        <v>0</v>
      </c>
      <c r="M25" s="74">
        <f t="shared" si="25"/>
        <v>0</v>
      </c>
      <c r="N25" s="74">
        <f t="shared" si="26"/>
        <v>0</v>
      </c>
      <c r="O25" s="74">
        <f t="shared" si="27"/>
        <v>0</v>
      </c>
      <c r="P25" s="67"/>
      <c r="Q25" s="74">
        <f t="shared" si="28"/>
        <v>0</v>
      </c>
      <c r="R25" s="74">
        <f t="shared" si="29"/>
        <v>0</v>
      </c>
      <c r="S25" s="96">
        <f t="shared" si="30"/>
        <v>0</v>
      </c>
      <c r="T25" s="74">
        <f t="shared" si="31"/>
        <v>0</v>
      </c>
      <c r="U25" s="74">
        <f t="shared" si="32"/>
        <v>0</v>
      </c>
      <c r="V25" s="74">
        <f t="shared" si="33"/>
        <v>0</v>
      </c>
      <c r="W25" s="67"/>
      <c r="X25" s="74">
        <f t="shared" si="34"/>
        <v>0</v>
      </c>
      <c r="Y25" s="74">
        <f t="shared" si="35"/>
        <v>0</v>
      </c>
      <c r="Z25" s="121">
        <f t="shared" si="36"/>
        <v>0</v>
      </c>
      <c r="AA25" s="148" t="str">
        <f t="shared" si="37"/>
        <v>OK</v>
      </c>
      <c r="AF25" s="5"/>
      <c r="AG25" s="5"/>
      <c r="AH25" s="5"/>
    </row>
    <row r="26" spans="1:34" ht="13.5" customHeight="1">
      <c r="A26" s="111"/>
      <c r="B26" s="93" t="s">
        <v>56</v>
      </c>
      <c r="C26" s="94"/>
      <c r="D26" s="67">
        <v>10</v>
      </c>
      <c r="E26" s="76"/>
      <c r="F26" s="76">
        <v>0</v>
      </c>
      <c r="G26" s="74">
        <f t="shared" si="19"/>
        <v>0</v>
      </c>
      <c r="H26" s="96">
        <f t="shared" si="20"/>
        <v>0</v>
      </c>
      <c r="I26" s="74">
        <f t="shared" si="21"/>
        <v>0</v>
      </c>
      <c r="J26" s="71">
        <f t="shared" si="22"/>
        <v>0</v>
      </c>
      <c r="K26" s="74">
        <f t="shared" si="23"/>
        <v>0</v>
      </c>
      <c r="L26" s="96">
        <f t="shared" si="24"/>
        <v>0</v>
      </c>
      <c r="M26" s="74">
        <f t="shared" si="25"/>
        <v>0</v>
      </c>
      <c r="N26" s="74">
        <f t="shared" si="26"/>
        <v>0</v>
      </c>
      <c r="O26" s="74">
        <f t="shared" si="27"/>
        <v>0</v>
      </c>
      <c r="P26" s="67"/>
      <c r="Q26" s="74">
        <f t="shared" si="28"/>
        <v>0</v>
      </c>
      <c r="R26" s="74">
        <f t="shared" si="29"/>
        <v>0</v>
      </c>
      <c r="S26" s="96">
        <f t="shared" si="30"/>
        <v>0</v>
      </c>
      <c r="T26" s="74">
        <f t="shared" si="31"/>
        <v>0</v>
      </c>
      <c r="U26" s="74">
        <f t="shared" si="32"/>
        <v>0</v>
      </c>
      <c r="V26" s="74">
        <f t="shared" si="33"/>
        <v>0</v>
      </c>
      <c r="W26" s="67"/>
      <c r="X26" s="74">
        <f t="shared" si="34"/>
        <v>0</v>
      </c>
      <c r="Y26" s="74">
        <f t="shared" si="35"/>
        <v>0</v>
      </c>
      <c r="Z26" s="121">
        <f t="shared" si="36"/>
        <v>0</v>
      </c>
      <c r="AA26" s="148" t="str">
        <f t="shared" si="37"/>
        <v>OK</v>
      </c>
      <c r="AF26" s="5"/>
      <c r="AG26" s="5"/>
      <c r="AH26" s="5"/>
    </row>
    <row r="27" spans="1:34" ht="13.5" customHeight="1">
      <c r="A27" s="111"/>
      <c r="B27" s="93" t="s">
        <v>56</v>
      </c>
      <c r="C27" s="94"/>
      <c r="D27" s="67">
        <v>10</v>
      </c>
      <c r="E27" s="76"/>
      <c r="F27" s="76">
        <v>0</v>
      </c>
      <c r="G27" s="74">
        <f t="shared" si="19"/>
        <v>0</v>
      </c>
      <c r="H27" s="96">
        <f t="shared" si="20"/>
        <v>0</v>
      </c>
      <c r="I27" s="74">
        <f t="shared" si="21"/>
        <v>0</v>
      </c>
      <c r="J27" s="71">
        <f t="shared" si="22"/>
        <v>0</v>
      </c>
      <c r="K27" s="74">
        <f t="shared" si="23"/>
        <v>0</v>
      </c>
      <c r="L27" s="96">
        <f t="shared" si="24"/>
        <v>0</v>
      </c>
      <c r="M27" s="74">
        <f t="shared" si="25"/>
        <v>0</v>
      </c>
      <c r="N27" s="74">
        <f t="shared" si="26"/>
        <v>0</v>
      </c>
      <c r="O27" s="74">
        <f t="shared" si="27"/>
        <v>0</v>
      </c>
      <c r="P27" s="67"/>
      <c r="Q27" s="74">
        <f t="shared" si="28"/>
        <v>0</v>
      </c>
      <c r="R27" s="74">
        <f t="shared" si="29"/>
        <v>0</v>
      </c>
      <c r="S27" s="96">
        <f t="shared" si="30"/>
        <v>0</v>
      </c>
      <c r="T27" s="74">
        <f t="shared" si="31"/>
        <v>0</v>
      </c>
      <c r="U27" s="74">
        <f t="shared" si="32"/>
        <v>0</v>
      </c>
      <c r="V27" s="74">
        <f t="shared" si="33"/>
        <v>0</v>
      </c>
      <c r="W27" s="67"/>
      <c r="X27" s="74">
        <f t="shared" si="34"/>
        <v>0</v>
      </c>
      <c r="Y27" s="74">
        <f t="shared" si="35"/>
        <v>0</v>
      </c>
      <c r="Z27" s="121">
        <f t="shared" si="36"/>
        <v>0</v>
      </c>
      <c r="AA27" s="148" t="str">
        <f t="shared" si="37"/>
        <v>OK</v>
      </c>
      <c r="AF27" s="5"/>
      <c r="AG27" s="5"/>
      <c r="AH27" s="5"/>
    </row>
    <row r="28" spans="1:34" ht="13.5" customHeight="1">
      <c r="A28" s="111"/>
      <c r="B28" s="93" t="s">
        <v>56</v>
      </c>
      <c r="C28" s="94"/>
      <c r="D28" s="67">
        <v>10</v>
      </c>
      <c r="E28" s="76"/>
      <c r="F28" s="76">
        <v>0</v>
      </c>
      <c r="G28" s="74">
        <f t="shared" si="19"/>
        <v>0</v>
      </c>
      <c r="H28" s="96">
        <f t="shared" si="20"/>
        <v>0</v>
      </c>
      <c r="I28" s="74">
        <f t="shared" si="21"/>
        <v>0</v>
      </c>
      <c r="J28" s="71">
        <f t="shared" si="22"/>
        <v>0</v>
      </c>
      <c r="K28" s="74">
        <f t="shared" si="23"/>
        <v>0</v>
      </c>
      <c r="L28" s="96">
        <f t="shared" si="24"/>
        <v>0</v>
      </c>
      <c r="M28" s="74">
        <f t="shared" si="25"/>
        <v>0</v>
      </c>
      <c r="N28" s="74">
        <f t="shared" si="26"/>
        <v>0</v>
      </c>
      <c r="O28" s="74">
        <f t="shared" si="27"/>
        <v>0</v>
      </c>
      <c r="P28" s="67"/>
      <c r="Q28" s="74">
        <f t="shared" si="28"/>
        <v>0</v>
      </c>
      <c r="R28" s="74">
        <f t="shared" si="29"/>
        <v>0</v>
      </c>
      <c r="S28" s="96">
        <f t="shared" si="30"/>
        <v>0</v>
      </c>
      <c r="T28" s="74">
        <f t="shared" si="31"/>
        <v>0</v>
      </c>
      <c r="U28" s="74">
        <f t="shared" si="32"/>
        <v>0</v>
      </c>
      <c r="V28" s="74">
        <f t="shared" si="33"/>
        <v>0</v>
      </c>
      <c r="W28" s="67"/>
      <c r="X28" s="74">
        <f t="shared" si="34"/>
        <v>0</v>
      </c>
      <c r="Y28" s="74">
        <f t="shared" si="35"/>
        <v>0</v>
      </c>
      <c r="Z28" s="121">
        <f t="shared" si="36"/>
        <v>0</v>
      </c>
      <c r="AA28" s="148" t="str">
        <f t="shared" si="37"/>
        <v>OK</v>
      </c>
      <c r="AF28" s="5"/>
      <c r="AG28" s="5"/>
      <c r="AH28" s="5"/>
    </row>
    <row r="29" spans="1:34" ht="13.5" customHeight="1">
      <c r="A29" s="111"/>
      <c r="B29" s="93" t="s">
        <v>56</v>
      </c>
      <c r="C29" s="94"/>
      <c r="D29" s="67">
        <v>10</v>
      </c>
      <c r="E29" s="76"/>
      <c r="F29" s="76">
        <v>0</v>
      </c>
      <c r="G29" s="74">
        <f t="shared" si="19"/>
        <v>0</v>
      </c>
      <c r="H29" s="96">
        <f t="shared" si="20"/>
        <v>0</v>
      </c>
      <c r="I29" s="74">
        <f t="shared" si="21"/>
        <v>0</v>
      </c>
      <c r="J29" s="71">
        <f t="shared" si="22"/>
        <v>0</v>
      </c>
      <c r="K29" s="74">
        <f t="shared" si="23"/>
        <v>0</v>
      </c>
      <c r="L29" s="96">
        <f t="shared" si="24"/>
        <v>0</v>
      </c>
      <c r="M29" s="74">
        <f t="shared" si="25"/>
        <v>0</v>
      </c>
      <c r="N29" s="74">
        <f t="shared" si="26"/>
        <v>0</v>
      </c>
      <c r="O29" s="74">
        <f t="shared" si="27"/>
        <v>0</v>
      </c>
      <c r="P29" s="67"/>
      <c r="Q29" s="74">
        <f t="shared" si="28"/>
        <v>0</v>
      </c>
      <c r="R29" s="74">
        <f t="shared" si="29"/>
        <v>0</v>
      </c>
      <c r="S29" s="96">
        <f t="shared" si="30"/>
        <v>0</v>
      </c>
      <c r="T29" s="74">
        <f t="shared" si="31"/>
        <v>0</v>
      </c>
      <c r="U29" s="74">
        <f t="shared" si="32"/>
        <v>0</v>
      </c>
      <c r="V29" s="74">
        <f t="shared" si="33"/>
        <v>0</v>
      </c>
      <c r="W29" s="67"/>
      <c r="X29" s="74">
        <f t="shared" si="34"/>
        <v>0</v>
      </c>
      <c r="Y29" s="74">
        <f t="shared" si="35"/>
        <v>0</v>
      </c>
      <c r="Z29" s="121">
        <f t="shared" si="36"/>
        <v>0</v>
      </c>
      <c r="AA29" s="148" t="str">
        <f t="shared" si="37"/>
        <v>OK</v>
      </c>
      <c r="AF29" s="5"/>
      <c r="AG29" s="5"/>
      <c r="AH29" s="5"/>
    </row>
    <row r="30" spans="1:34" ht="13.5" customHeight="1">
      <c r="A30" s="111"/>
      <c r="B30" s="93" t="s">
        <v>56</v>
      </c>
      <c r="C30" s="94"/>
      <c r="D30" s="67">
        <v>10</v>
      </c>
      <c r="E30" s="76"/>
      <c r="F30" s="76">
        <v>0</v>
      </c>
      <c r="G30" s="74">
        <f t="shared" si="19"/>
        <v>0</v>
      </c>
      <c r="H30" s="96">
        <f t="shared" si="20"/>
        <v>0</v>
      </c>
      <c r="I30" s="74">
        <f t="shared" si="21"/>
        <v>0</v>
      </c>
      <c r="J30" s="71">
        <f t="shared" si="22"/>
        <v>0</v>
      </c>
      <c r="K30" s="74">
        <f t="shared" si="23"/>
        <v>0</v>
      </c>
      <c r="L30" s="96">
        <f t="shared" si="24"/>
        <v>0</v>
      </c>
      <c r="M30" s="74">
        <f t="shared" si="25"/>
        <v>0</v>
      </c>
      <c r="N30" s="74">
        <f t="shared" si="26"/>
        <v>0</v>
      </c>
      <c r="O30" s="74">
        <f t="shared" si="27"/>
        <v>0</v>
      </c>
      <c r="P30" s="67"/>
      <c r="Q30" s="74">
        <f t="shared" si="28"/>
        <v>0</v>
      </c>
      <c r="R30" s="74">
        <f t="shared" si="29"/>
        <v>0</v>
      </c>
      <c r="S30" s="96">
        <f t="shared" si="30"/>
        <v>0</v>
      </c>
      <c r="T30" s="74">
        <f t="shared" si="31"/>
        <v>0</v>
      </c>
      <c r="U30" s="74">
        <f t="shared" si="32"/>
        <v>0</v>
      </c>
      <c r="V30" s="74">
        <f t="shared" si="33"/>
        <v>0</v>
      </c>
      <c r="W30" s="67"/>
      <c r="X30" s="74">
        <f t="shared" si="34"/>
        <v>0</v>
      </c>
      <c r="Y30" s="74">
        <f t="shared" si="35"/>
        <v>0</v>
      </c>
      <c r="Z30" s="121">
        <f t="shared" si="36"/>
        <v>0</v>
      </c>
      <c r="AA30" s="148" t="str">
        <f t="shared" si="37"/>
        <v>OK</v>
      </c>
      <c r="AF30" s="5"/>
      <c r="AG30" s="5"/>
      <c r="AH30" s="5"/>
    </row>
    <row r="31" spans="1:34" ht="13.5" customHeight="1">
      <c r="A31" s="111"/>
      <c r="B31" s="93" t="s">
        <v>56</v>
      </c>
      <c r="C31" s="94"/>
      <c r="D31" s="67">
        <v>10</v>
      </c>
      <c r="E31" s="76"/>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c r="AF31" s="5"/>
      <c r="AG31" s="5"/>
      <c r="AH31" s="5"/>
    </row>
    <row r="32" spans="1:34" ht="13.5" customHeight="1">
      <c r="A32" s="112"/>
      <c r="B32" s="93" t="s">
        <v>56</v>
      </c>
      <c r="C32" s="95"/>
      <c r="D32" s="67">
        <v>10</v>
      </c>
      <c r="E32" s="76"/>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c r="AF32" s="5"/>
      <c r="AG32" s="5"/>
      <c r="AH32" s="5"/>
    </row>
    <row r="33" spans="1:34" ht="13.5" customHeight="1">
      <c r="A33" s="111"/>
      <c r="B33" s="93" t="s">
        <v>56</v>
      </c>
      <c r="C33" s="94"/>
      <c r="D33" s="67">
        <v>10</v>
      </c>
      <c r="E33" s="76"/>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c r="AF33" s="5"/>
      <c r="AG33" s="5"/>
      <c r="AH33" s="5"/>
    </row>
    <row r="34" spans="1:34" ht="13.5" customHeight="1">
      <c r="A34" s="112"/>
      <c r="B34" s="93" t="s">
        <v>56</v>
      </c>
      <c r="C34" s="95"/>
      <c r="D34" s="67">
        <v>10</v>
      </c>
      <c r="E34" s="76"/>
      <c r="F34" s="76">
        <v>0</v>
      </c>
      <c r="G34" s="74">
        <f t="shared" si="0"/>
        <v>0</v>
      </c>
      <c r="H34" s="96">
        <f t="shared" si="1"/>
        <v>0</v>
      </c>
      <c r="I34" s="74">
        <f t="shared" si="2"/>
        <v>0</v>
      </c>
      <c r="J34" s="71">
        <f t="shared" si="3"/>
        <v>0</v>
      </c>
      <c r="K34" s="74">
        <f t="shared" si="4"/>
        <v>0</v>
      </c>
      <c r="L34" s="96">
        <f t="shared" si="5"/>
        <v>0</v>
      </c>
      <c r="M34" s="74">
        <f t="shared" si="6"/>
        <v>0</v>
      </c>
      <c r="N34" s="74">
        <f t="shared" si="7"/>
        <v>0</v>
      </c>
      <c r="O34" s="74">
        <f t="shared" si="8"/>
        <v>0</v>
      </c>
      <c r="P34" s="67"/>
      <c r="Q34" s="74">
        <f t="shared" si="9"/>
        <v>0</v>
      </c>
      <c r="R34" s="74">
        <f t="shared" si="10"/>
        <v>0</v>
      </c>
      <c r="S34" s="96">
        <f t="shared" si="11"/>
        <v>0</v>
      </c>
      <c r="T34" s="74">
        <f t="shared" si="12"/>
        <v>0</v>
      </c>
      <c r="U34" s="74">
        <f t="shared" si="13"/>
        <v>0</v>
      </c>
      <c r="V34" s="74">
        <f t="shared" si="14"/>
        <v>0</v>
      </c>
      <c r="W34" s="67"/>
      <c r="X34" s="74">
        <f t="shared" si="15"/>
        <v>0</v>
      </c>
      <c r="Y34" s="74">
        <f t="shared" si="16"/>
        <v>0</v>
      </c>
      <c r="Z34" s="121">
        <f t="shared" si="17"/>
        <v>0</v>
      </c>
      <c r="AA34" s="148" t="str">
        <f t="shared" si="18"/>
        <v>OK</v>
      </c>
      <c r="AF34" s="5"/>
      <c r="AG34" s="5"/>
      <c r="AH34" s="5"/>
    </row>
    <row r="35" spans="1:34" ht="13.5" customHeight="1">
      <c r="A35" s="112"/>
      <c r="B35" s="93" t="s">
        <v>56</v>
      </c>
      <c r="C35" s="95"/>
      <c r="D35" s="67">
        <v>10</v>
      </c>
      <c r="E35" s="76"/>
      <c r="F35" s="76">
        <v>0</v>
      </c>
      <c r="G35" s="74">
        <f t="shared" si="0"/>
        <v>0</v>
      </c>
      <c r="H35" s="96">
        <f t="shared" si="1"/>
        <v>0</v>
      </c>
      <c r="I35" s="74">
        <f t="shared" si="2"/>
        <v>0</v>
      </c>
      <c r="J35" s="71">
        <f t="shared" si="3"/>
        <v>0</v>
      </c>
      <c r="K35" s="74">
        <f t="shared" si="4"/>
        <v>0</v>
      </c>
      <c r="L35" s="96">
        <f t="shared" si="5"/>
        <v>0</v>
      </c>
      <c r="M35" s="74">
        <f t="shared" si="6"/>
        <v>0</v>
      </c>
      <c r="N35" s="74">
        <f t="shared" si="7"/>
        <v>0</v>
      </c>
      <c r="O35" s="74">
        <f t="shared" si="8"/>
        <v>0</v>
      </c>
      <c r="P35" s="67"/>
      <c r="Q35" s="74">
        <f t="shared" si="9"/>
        <v>0</v>
      </c>
      <c r="R35" s="74">
        <f t="shared" si="10"/>
        <v>0</v>
      </c>
      <c r="S35" s="96">
        <f t="shared" si="11"/>
        <v>0</v>
      </c>
      <c r="T35" s="74">
        <f t="shared" si="12"/>
        <v>0</v>
      </c>
      <c r="U35" s="74">
        <f t="shared" si="13"/>
        <v>0</v>
      </c>
      <c r="V35" s="74">
        <f t="shared" si="14"/>
        <v>0</v>
      </c>
      <c r="W35" s="67"/>
      <c r="X35" s="74">
        <f t="shared" si="15"/>
        <v>0</v>
      </c>
      <c r="Y35" s="74">
        <f t="shared" si="16"/>
        <v>0</v>
      </c>
      <c r="Z35" s="121">
        <f t="shared" si="17"/>
        <v>0</v>
      </c>
      <c r="AA35" s="148" t="str">
        <f t="shared" si="18"/>
        <v>OK</v>
      </c>
      <c r="AF35" s="5"/>
      <c r="AG35" s="5"/>
      <c r="AH35" s="5"/>
    </row>
    <row r="36" spans="1:27" ht="13.5" customHeight="1">
      <c r="A36" s="112"/>
      <c r="B36" s="93" t="s">
        <v>56</v>
      </c>
      <c r="C36" s="95"/>
      <c r="D36" s="67">
        <v>10</v>
      </c>
      <c r="E36" s="76"/>
      <c r="F36" s="76">
        <v>0</v>
      </c>
      <c r="G36" s="74">
        <f t="shared" si="0"/>
        <v>0</v>
      </c>
      <c r="H36" s="96">
        <f t="shared" si="1"/>
        <v>0</v>
      </c>
      <c r="I36" s="74">
        <f t="shared" si="2"/>
        <v>0</v>
      </c>
      <c r="J36" s="71">
        <f t="shared" si="3"/>
        <v>0</v>
      </c>
      <c r="K36" s="74">
        <f t="shared" si="4"/>
        <v>0</v>
      </c>
      <c r="L36" s="96">
        <f t="shared" si="5"/>
        <v>0</v>
      </c>
      <c r="M36" s="74">
        <f t="shared" si="6"/>
        <v>0</v>
      </c>
      <c r="N36" s="74">
        <f t="shared" si="7"/>
        <v>0</v>
      </c>
      <c r="O36" s="74">
        <f t="shared" si="8"/>
        <v>0</v>
      </c>
      <c r="P36" s="67"/>
      <c r="Q36" s="74">
        <f t="shared" si="9"/>
        <v>0</v>
      </c>
      <c r="R36" s="74">
        <f t="shared" si="10"/>
        <v>0</v>
      </c>
      <c r="S36" s="96">
        <f t="shared" si="11"/>
        <v>0</v>
      </c>
      <c r="T36" s="74">
        <f t="shared" si="12"/>
        <v>0</v>
      </c>
      <c r="U36" s="74">
        <f t="shared" si="13"/>
        <v>0</v>
      </c>
      <c r="V36" s="74">
        <f t="shared" si="14"/>
        <v>0</v>
      </c>
      <c r="W36" s="67"/>
      <c r="X36" s="74">
        <f t="shared" si="15"/>
        <v>0</v>
      </c>
      <c r="Y36" s="74">
        <f t="shared" si="16"/>
        <v>0</v>
      </c>
      <c r="Z36" s="121">
        <f t="shared" si="17"/>
        <v>0</v>
      </c>
      <c r="AA36" s="148" t="str">
        <f t="shared" si="18"/>
        <v>OK</v>
      </c>
    </row>
    <row r="37" spans="1:27" ht="13.5" customHeight="1">
      <c r="A37" s="111"/>
      <c r="B37" s="93" t="s">
        <v>56</v>
      </c>
      <c r="C37" s="94"/>
      <c r="D37" s="67">
        <v>10</v>
      </c>
      <c r="E37" s="76"/>
      <c r="F37" s="76">
        <v>0</v>
      </c>
      <c r="G37" s="74">
        <f t="shared" si="0"/>
        <v>0</v>
      </c>
      <c r="H37" s="96">
        <f t="shared" si="1"/>
        <v>0</v>
      </c>
      <c r="I37" s="74">
        <f t="shared" si="2"/>
        <v>0</v>
      </c>
      <c r="J37" s="71">
        <f t="shared" si="3"/>
        <v>0</v>
      </c>
      <c r="K37" s="74">
        <f t="shared" si="4"/>
        <v>0</v>
      </c>
      <c r="L37" s="96">
        <f t="shared" si="5"/>
        <v>0</v>
      </c>
      <c r="M37" s="74">
        <f t="shared" si="6"/>
        <v>0</v>
      </c>
      <c r="N37" s="74">
        <f t="shared" si="7"/>
        <v>0</v>
      </c>
      <c r="O37" s="74">
        <f t="shared" si="8"/>
        <v>0</v>
      </c>
      <c r="P37" s="67"/>
      <c r="Q37" s="74">
        <f t="shared" si="9"/>
        <v>0</v>
      </c>
      <c r="R37" s="74">
        <f t="shared" si="10"/>
        <v>0</v>
      </c>
      <c r="S37" s="96">
        <f t="shared" si="11"/>
        <v>0</v>
      </c>
      <c r="T37" s="74">
        <f t="shared" si="12"/>
        <v>0</v>
      </c>
      <c r="U37" s="74">
        <f t="shared" si="13"/>
        <v>0</v>
      </c>
      <c r="V37" s="74">
        <f t="shared" si="14"/>
        <v>0</v>
      </c>
      <c r="W37" s="67"/>
      <c r="X37" s="74">
        <f t="shared" si="15"/>
        <v>0</v>
      </c>
      <c r="Y37" s="74">
        <f t="shared" si="16"/>
        <v>0</v>
      </c>
      <c r="Z37" s="121">
        <f t="shared" si="17"/>
        <v>0</v>
      </c>
      <c r="AA37" s="148" t="str">
        <f t="shared" si="18"/>
        <v>OK</v>
      </c>
    </row>
    <row r="38" spans="1:27" ht="13.5" customHeight="1">
      <c r="A38" s="110"/>
      <c r="B38" s="93" t="s">
        <v>56</v>
      </c>
      <c r="C38" s="68"/>
      <c r="D38" s="67">
        <v>10</v>
      </c>
      <c r="E38" s="76"/>
      <c r="F38" s="76">
        <v>0</v>
      </c>
      <c r="G38" s="74">
        <f t="shared" si="0"/>
        <v>0</v>
      </c>
      <c r="H38" s="96">
        <f t="shared" si="1"/>
        <v>0</v>
      </c>
      <c r="I38" s="74">
        <f t="shared" si="2"/>
        <v>0</v>
      </c>
      <c r="J38" s="71">
        <f t="shared" si="3"/>
        <v>0</v>
      </c>
      <c r="K38" s="74">
        <f t="shared" si="4"/>
        <v>0</v>
      </c>
      <c r="L38" s="96">
        <f t="shared" si="5"/>
        <v>0</v>
      </c>
      <c r="M38" s="74">
        <f t="shared" si="6"/>
        <v>0</v>
      </c>
      <c r="N38" s="74">
        <f t="shared" si="7"/>
        <v>0</v>
      </c>
      <c r="O38" s="74">
        <f t="shared" si="8"/>
        <v>0</v>
      </c>
      <c r="P38" s="67"/>
      <c r="Q38" s="74">
        <f t="shared" si="9"/>
        <v>0</v>
      </c>
      <c r="R38" s="74">
        <f t="shared" si="10"/>
        <v>0</v>
      </c>
      <c r="S38" s="96">
        <f t="shared" si="11"/>
        <v>0</v>
      </c>
      <c r="T38" s="74">
        <f t="shared" si="12"/>
        <v>0</v>
      </c>
      <c r="U38" s="74">
        <f t="shared" si="13"/>
        <v>0</v>
      </c>
      <c r="V38" s="74">
        <f t="shared" si="14"/>
        <v>0</v>
      </c>
      <c r="W38" s="67"/>
      <c r="X38" s="74">
        <f t="shared" si="15"/>
        <v>0</v>
      </c>
      <c r="Y38" s="74">
        <f t="shared" si="16"/>
        <v>0</v>
      </c>
      <c r="Z38" s="121">
        <f t="shared" si="17"/>
        <v>0</v>
      </c>
      <c r="AA38" s="148" t="str">
        <f t="shared" si="18"/>
        <v>OK</v>
      </c>
    </row>
    <row r="39" spans="1:27" ht="13.5" customHeight="1">
      <c r="A39" s="110"/>
      <c r="B39" s="93" t="s">
        <v>56</v>
      </c>
      <c r="C39" s="68"/>
      <c r="D39" s="67">
        <v>10</v>
      </c>
      <c r="E39" s="76"/>
      <c r="F39" s="76">
        <v>0</v>
      </c>
      <c r="G39" s="74">
        <f t="shared" si="0"/>
        <v>0</v>
      </c>
      <c r="H39" s="96">
        <f t="shared" si="1"/>
        <v>0</v>
      </c>
      <c r="I39" s="74">
        <f t="shared" si="2"/>
        <v>0</v>
      </c>
      <c r="J39" s="71">
        <f t="shared" si="3"/>
        <v>0</v>
      </c>
      <c r="K39" s="74">
        <f t="shared" si="4"/>
        <v>0</v>
      </c>
      <c r="L39" s="96">
        <f t="shared" si="5"/>
        <v>0</v>
      </c>
      <c r="M39" s="74">
        <f t="shared" si="6"/>
        <v>0</v>
      </c>
      <c r="N39" s="74">
        <f t="shared" si="7"/>
        <v>0</v>
      </c>
      <c r="O39" s="74">
        <f t="shared" si="8"/>
        <v>0</v>
      </c>
      <c r="P39" s="67"/>
      <c r="Q39" s="74">
        <f t="shared" si="9"/>
        <v>0</v>
      </c>
      <c r="R39" s="74">
        <f t="shared" si="10"/>
        <v>0</v>
      </c>
      <c r="S39" s="96">
        <f t="shared" si="11"/>
        <v>0</v>
      </c>
      <c r="T39" s="74">
        <f t="shared" si="12"/>
        <v>0</v>
      </c>
      <c r="U39" s="74">
        <f t="shared" si="13"/>
        <v>0</v>
      </c>
      <c r="V39" s="74">
        <f t="shared" si="14"/>
        <v>0</v>
      </c>
      <c r="W39" s="67"/>
      <c r="X39" s="74">
        <f t="shared" si="15"/>
        <v>0</v>
      </c>
      <c r="Y39" s="74">
        <f t="shared" si="16"/>
        <v>0</v>
      </c>
      <c r="Z39" s="121">
        <f t="shared" si="17"/>
        <v>0</v>
      </c>
      <c r="AA39" s="148" t="str">
        <f t="shared" si="18"/>
        <v>OK</v>
      </c>
    </row>
    <row r="40" spans="1:27" ht="13.5" customHeight="1">
      <c r="A40" s="112"/>
      <c r="B40" s="93" t="s">
        <v>56</v>
      </c>
      <c r="C40" s="95"/>
      <c r="D40" s="67">
        <v>10</v>
      </c>
      <c r="E40" s="76"/>
      <c r="F40" s="76">
        <v>0</v>
      </c>
      <c r="G40" s="74">
        <f t="shared" si="0"/>
        <v>0</v>
      </c>
      <c r="H40" s="96">
        <f t="shared" si="1"/>
        <v>0</v>
      </c>
      <c r="I40" s="74">
        <f t="shared" si="2"/>
        <v>0</v>
      </c>
      <c r="J40" s="71">
        <f t="shared" si="3"/>
        <v>0</v>
      </c>
      <c r="K40" s="74">
        <f t="shared" si="4"/>
        <v>0</v>
      </c>
      <c r="L40" s="96">
        <f t="shared" si="5"/>
        <v>0</v>
      </c>
      <c r="M40" s="74">
        <f t="shared" si="6"/>
        <v>0</v>
      </c>
      <c r="N40" s="74">
        <f t="shared" si="7"/>
        <v>0</v>
      </c>
      <c r="O40" s="74">
        <f t="shared" si="8"/>
        <v>0</v>
      </c>
      <c r="P40" s="67"/>
      <c r="Q40" s="74">
        <f t="shared" si="9"/>
        <v>0</v>
      </c>
      <c r="R40" s="74">
        <f t="shared" si="10"/>
        <v>0</v>
      </c>
      <c r="S40" s="96">
        <f t="shared" si="11"/>
        <v>0</v>
      </c>
      <c r="T40" s="74">
        <f t="shared" si="12"/>
        <v>0</v>
      </c>
      <c r="U40" s="74">
        <f t="shared" si="13"/>
        <v>0</v>
      </c>
      <c r="V40" s="74">
        <f t="shared" si="14"/>
        <v>0</v>
      </c>
      <c r="W40" s="67"/>
      <c r="X40" s="74">
        <f t="shared" si="15"/>
        <v>0</v>
      </c>
      <c r="Y40" s="74">
        <f t="shared" si="16"/>
        <v>0</v>
      </c>
      <c r="Z40" s="121">
        <f t="shared" si="17"/>
        <v>0</v>
      </c>
      <c r="AA40" s="148" t="str">
        <f t="shared" si="18"/>
        <v>OK</v>
      </c>
    </row>
    <row r="41" spans="1:27" ht="13.5" customHeight="1">
      <c r="A41" s="112"/>
      <c r="B41" s="93" t="s">
        <v>56</v>
      </c>
      <c r="C41" s="95"/>
      <c r="D41" s="67">
        <v>10</v>
      </c>
      <c r="E41" s="76"/>
      <c r="F41" s="76">
        <v>0</v>
      </c>
      <c r="G41" s="74">
        <f t="shared" si="0"/>
        <v>0</v>
      </c>
      <c r="H41" s="96">
        <f t="shared" si="1"/>
        <v>0</v>
      </c>
      <c r="I41" s="74">
        <f t="shared" si="2"/>
        <v>0</v>
      </c>
      <c r="J41" s="71">
        <f t="shared" si="3"/>
        <v>0</v>
      </c>
      <c r="K41" s="74">
        <f t="shared" si="4"/>
        <v>0</v>
      </c>
      <c r="L41" s="96">
        <f t="shared" si="5"/>
        <v>0</v>
      </c>
      <c r="M41" s="74">
        <f t="shared" si="6"/>
        <v>0</v>
      </c>
      <c r="N41" s="74">
        <f t="shared" si="7"/>
        <v>0</v>
      </c>
      <c r="O41" s="74">
        <f t="shared" si="8"/>
        <v>0</v>
      </c>
      <c r="P41" s="67"/>
      <c r="Q41" s="74">
        <f t="shared" si="9"/>
        <v>0</v>
      </c>
      <c r="R41" s="74">
        <f t="shared" si="10"/>
        <v>0</v>
      </c>
      <c r="S41" s="96">
        <f t="shared" si="11"/>
        <v>0</v>
      </c>
      <c r="T41" s="74">
        <f t="shared" si="12"/>
        <v>0</v>
      </c>
      <c r="U41" s="74">
        <f t="shared" si="13"/>
        <v>0</v>
      </c>
      <c r="V41" s="74">
        <f t="shared" si="14"/>
        <v>0</v>
      </c>
      <c r="W41" s="67"/>
      <c r="X41" s="74">
        <f t="shared" si="15"/>
        <v>0</v>
      </c>
      <c r="Y41" s="74">
        <f t="shared" si="16"/>
        <v>0</v>
      </c>
      <c r="Z41" s="121">
        <f t="shared" si="17"/>
        <v>0</v>
      </c>
      <c r="AA41" s="148" t="str">
        <f t="shared" si="18"/>
        <v>OK</v>
      </c>
    </row>
    <row r="42" spans="1:27" ht="13.5" customHeight="1">
      <c r="A42" s="112"/>
      <c r="B42" s="93" t="s">
        <v>56</v>
      </c>
      <c r="C42" s="95"/>
      <c r="D42" s="67">
        <v>10</v>
      </c>
      <c r="E42" s="76"/>
      <c r="F42" s="76">
        <v>0</v>
      </c>
      <c r="G42" s="74">
        <f t="shared" si="0"/>
        <v>0</v>
      </c>
      <c r="H42" s="96">
        <f t="shared" si="1"/>
        <v>0</v>
      </c>
      <c r="I42" s="74">
        <f t="shared" si="2"/>
        <v>0</v>
      </c>
      <c r="J42" s="71">
        <f t="shared" si="3"/>
        <v>0</v>
      </c>
      <c r="K42" s="74">
        <f t="shared" si="4"/>
        <v>0</v>
      </c>
      <c r="L42" s="96">
        <f t="shared" si="5"/>
        <v>0</v>
      </c>
      <c r="M42" s="74">
        <f t="shared" si="6"/>
        <v>0</v>
      </c>
      <c r="N42" s="74">
        <f t="shared" si="7"/>
        <v>0</v>
      </c>
      <c r="O42" s="74">
        <f t="shared" si="8"/>
        <v>0</v>
      </c>
      <c r="P42" s="67"/>
      <c r="Q42" s="74">
        <f t="shared" si="9"/>
        <v>0</v>
      </c>
      <c r="R42" s="74">
        <f t="shared" si="10"/>
        <v>0</v>
      </c>
      <c r="S42" s="96">
        <f t="shared" si="11"/>
        <v>0</v>
      </c>
      <c r="T42" s="74">
        <f t="shared" si="12"/>
        <v>0</v>
      </c>
      <c r="U42" s="74">
        <f t="shared" si="13"/>
        <v>0</v>
      </c>
      <c r="V42" s="74">
        <f t="shared" si="14"/>
        <v>0</v>
      </c>
      <c r="W42" s="67"/>
      <c r="X42" s="74">
        <f t="shared" si="15"/>
        <v>0</v>
      </c>
      <c r="Y42" s="74">
        <f t="shared" si="16"/>
        <v>0</v>
      </c>
      <c r="Z42" s="121">
        <f t="shared" si="17"/>
        <v>0</v>
      </c>
      <c r="AA42" s="148" t="str">
        <f t="shared" si="18"/>
        <v>OK</v>
      </c>
    </row>
    <row r="43" spans="1:27" ht="13.5" customHeight="1">
      <c r="A43" s="112"/>
      <c r="B43" s="93" t="s">
        <v>56</v>
      </c>
      <c r="C43" s="95"/>
      <c r="D43" s="67">
        <v>10</v>
      </c>
      <c r="E43" s="76"/>
      <c r="F43" s="76">
        <v>0</v>
      </c>
      <c r="G43" s="74">
        <f t="shared" si="0"/>
        <v>0</v>
      </c>
      <c r="H43" s="96">
        <f t="shared" si="1"/>
        <v>0</v>
      </c>
      <c r="I43" s="74">
        <f t="shared" si="2"/>
        <v>0</v>
      </c>
      <c r="J43" s="71">
        <f t="shared" si="3"/>
        <v>0</v>
      </c>
      <c r="K43" s="74">
        <f t="shared" si="4"/>
        <v>0</v>
      </c>
      <c r="L43" s="96">
        <f t="shared" si="5"/>
        <v>0</v>
      </c>
      <c r="M43" s="74">
        <f t="shared" si="6"/>
        <v>0</v>
      </c>
      <c r="N43" s="74">
        <f t="shared" si="7"/>
        <v>0</v>
      </c>
      <c r="O43" s="74">
        <f t="shared" si="8"/>
        <v>0</v>
      </c>
      <c r="P43" s="67"/>
      <c r="Q43" s="74">
        <f t="shared" si="9"/>
        <v>0</v>
      </c>
      <c r="R43" s="74">
        <f t="shared" si="10"/>
        <v>0</v>
      </c>
      <c r="S43" s="96">
        <f t="shared" si="11"/>
        <v>0</v>
      </c>
      <c r="T43" s="74">
        <f t="shared" si="12"/>
        <v>0</v>
      </c>
      <c r="U43" s="74">
        <f t="shared" si="13"/>
        <v>0</v>
      </c>
      <c r="V43" s="74">
        <f t="shared" si="14"/>
        <v>0</v>
      </c>
      <c r="W43" s="67"/>
      <c r="X43" s="74">
        <f t="shared" si="15"/>
        <v>0</v>
      </c>
      <c r="Y43" s="74">
        <f t="shared" si="16"/>
        <v>0</v>
      </c>
      <c r="Z43" s="121">
        <f t="shared" si="17"/>
        <v>0</v>
      </c>
      <c r="AA43" s="148" t="str">
        <f t="shared" si="18"/>
        <v>OK</v>
      </c>
    </row>
    <row r="44" spans="1:27" ht="12" customHeight="1">
      <c r="A44" s="112"/>
      <c r="B44" s="93" t="s">
        <v>56</v>
      </c>
      <c r="C44" s="95"/>
      <c r="D44" s="67">
        <v>10</v>
      </c>
      <c r="E44" s="76"/>
      <c r="F44" s="76">
        <v>0</v>
      </c>
      <c r="G44" s="74">
        <f t="shared" si="0"/>
        <v>0</v>
      </c>
      <c r="H44" s="96">
        <f t="shared" si="1"/>
        <v>0</v>
      </c>
      <c r="I44" s="74">
        <f t="shared" si="2"/>
        <v>0</v>
      </c>
      <c r="J44" s="71">
        <f t="shared" si="3"/>
        <v>0</v>
      </c>
      <c r="K44" s="74">
        <f t="shared" si="4"/>
        <v>0</v>
      </c>
      <c r="L44" s="96">
        <f t="shared" si="5"/>
        <v>0</v>
      </c>
      <c r="M44" s="74">
        <f t="shared" si="6"/>
        <v>0</v>
      </c>
      <c r="N44" s="74">
        <f t="shared" si="7"/>
        <v>0</v>
      </c>
      <c r="O44" s="74">
        <f t="shared" si="8"/>
        <v>0</v>
      </c>
      <c r="P44" s="67"/>
      <c r="Q44" s="74">
        <f t="shared" si="9"/>
        <v>0</v>
      </c>
      <c r="R44" s="74">
        <f t="shared" si="10"/>
        <v>0</v>
      </c>
      <c r="S44" s="96">
        <f t="shared" si="11"/>
        <v>0</v>
      </c>
      <c r="T44" s="74">
        <f t="shared" si="12"/>
        <v>0</v>
      </c>
      <c r="U44" s="74">
        <f t="shared" si="13"/>
        <v>0</v>
      </c>
      <c r="V44" s="74">
        <f t="shared" si="14"/>
        <v>0</v>
      </c>
      <c r="W44" s="67"/>
      <c r="X44" s="74">
        <f t="shared" si="15"/>
        <v>0</v>
      </c>
      <c r="Y44" s="74">
        <f t="shared" si="16"/>
        <v>0</v>
      </c>
      <c r="Z44" s="121">
        <f t="shared" si="17"/>
        <v>0</v>
      </c>
      <c r="AA44" s="148" t="str">
        <f t="shared" si="18"/>
        <v>OK</v>
      </c>
    </row>
    <row r="45" spans="1:27" ht="12" customHeight="1">
      <c r="A45" s="112"/>
      <c r="B45" s="93" t="s">
        <v>56</v>
      </c>
      <c r="C45" s="95"/>
      <c r="D45" s="67">
        <v>10</v>
      </c>
      <c r="E45" s="76"/>
      <c r="F45" s="76">
        <v>0</v>
      </c>
      <c r="G45" s="74">
        <f t="shared" si="0"/>
        <v>0</v>
      </c>
      <c r="H45" s="96">
        <f t="shared" si="1"/>
        <v>0</v>
      </c>
      <c r="I45" s="74">
        <f t="shared" si="2"/>
        <v>0</v>
      </c>
      <c r="J45" s="71">
        <f t="shared" si="3"/>
        <v>0</v>
      </c>
      <c r="K45" s="74">
        <f t="shared" si="4"/>
        <v>0</v>
      </c>
      <c r="L45" s="96">
        <f t="shared" si="5"/>
        <v>0</v>
      </c>
      <c r="M45" s="74">
        <f t="shared" si="6"/>
        <v>0</v>
      </c>
      <c r="N45" s="74">
        <f t="shared" si="7"/>
        <v>0</v>
      </c>
      <c r="O45" s="74">
        <f t="shared" si="8"/>
        <v>0</v>
      </c>
      <c r="P45" s="67"/>
      <c r="Q45" s="74">
        <f t="shared" si="9"/>
        <v>0</v>
      </c>
      <c r="R45" s="74">
        <f t="shared" si="10"/>
        <v>0</v>
      </c>
      <c r="S45" s="96">
        <f t="shared" si="11"/>
        <v>0</v>
      </c>
      <c r="T45" s="74">
        <f t="shared" si="12"/>
        <v>0</v>
      </c>
      <c r="U45" s="74">
        <f t="shared" si="13"/>
        <v>0</v>
      </c>
      <c r="V45" s="74">
        <f t="shared" si="14"/>
        <v>0</v>
      </c>
      <c r="W45" s="67"/>
      <c r="X45" s="74">
        <f t="shared" si="15"/>
        <v>0</v>
      </c>
      <c r="Y45" s="74">
        <f t="shared" si="16"/>
        <v>0</v>
      </c>
      <c r="Z45" s="121">
        <f t="shared" si="17"/>
        <v>0</v>
      </c>
      <c r="AA45" s="148" t="str">
        <f t="shared" si="18"/>
        <v>OK</v>
      </c>
    </row>
    <row r="46" spans="1:27" ht="12" customHeight="1">
      <c r="A46" s="112"/>
      <c r="B46" s="93" t="s">
        <v>56</v>
      </c>
      <c r="C46" s="95"/>
      <c r="D46" s="67">
        <v>10</v>
      </c>
      <c r="E46" s="76"/>
      <c r="F46" s="76">
        <v>0</v>
      </c>
      <c r="G46" s="74">
        <f t="shared" si="0"/>
        <v>0</v>
      </c>
      <c r="H46" s="96">
        <f t="shared" si="1"/>
        <v>0</v>
      </c>
      <c r="I46" s="74">
        <f t="shared" si="2"/>
        <v>0</v>
      </c>
      <c r="J46" s="71">
        <f t="shared" si="3"/>
        <v>0</v>
      </c>
      <c r="K46" s="74">
        <f t="shared" si="4"/>
        <v>0</v>
      </c>
      <c r="L46" s="96">
        <f t="shared" si="5"/>
        <v>0</v>
      </c>
      <c r="M46" s="74">
        <f t="shared" si="6"/>
        <v>0</v>
      </c>
      <c r="N46" s="74">
        <f t="shared" si="7"/>
        <v>0</v>
      </c>
      <c r="O46" s="74">
        <f t="shared" si="8"/>
        <v>0</v>
      </c>
      <c r="P46" s="67"/>
      <c r="Q46" s="74">
        <f t="shared" si="9"/>
        <v>0</v>
      </c>
      <c r="R46" s="74">
        <f t="shared" si="10"/>
        <v>0</v>
      </c>
      <c r="S46" s="96">
        <f t="shared" si="11"/>
        <v>0</v>
      </c>
      <c r="T46" s="74">
        <f t="shared" si="12"/>
        <v>0</v>
      </c>
      <c r="U46" s="74">
        <f t="shared" si="13"/>
        <v>0</v>
      </c>
      <c r="V46" s="74">
        <f t="shared" si="14"/>
        <v>0</v>
      </c>
      <c r="W46" s="67"/>
      <c r="X46" s="74">
        <f t="shared" si="15"/>
        <v>0</v>
      </c>
      <c r="Y46" s="74">
        <f t="shared" si="16"/>
        <v>0</v>
      </c>
      <c r="Z46" s="121">
        <f t="shared" si="17"/>
        <v>0</v>
      </c>
      <c r="AA46" s="148" t="str">
        <f t="shared" si="18"/>
        <v>OK</v>
      </c>
    </row>
    <row r="47" spans="1:27" ht="12" customHeight="1">
      <c r="A47" s="112"/>
      <c r="B47" s="93" t="s">
        <v>56</v>
      </c>
      <c r="C47" s="95"/>
      <c r="D47" s="67">
        <v>10</v>
      </c>
      <c r="E47" s="76"/>
      <c r="F47" s="76">
        <v>0</v>
      </c>
      <c r="G47" s="74">
        <f t="shared" si="0"/>
        <v>0</v>
      </c>
      <c r="H47" s="96">
        <f t="shared" si="1"/>
        <v>0</v>
      </c>
      <c r="I47" s="74">
        <f t="shared" si="2"/>
        <v>0</v>
      </c>
      <c r="J47" s="71">
        <f t="shared" si="3"/>
        <v>0</v>
      </c>
      <c r="K47" s="74">
        <f t="shared" si="4"/>
        <v>0</v>
      </c>
      <c r="L47" s="96">
        <f t="shared" si="5"/>
        <v>0</v>
      </c>
      <c r="M47" s="74">
        <f t="shared" si="6"/>
        <v>0</v>
      </c>
      <c r="N47" s="74">
        <f t="shared" si="7"/>
        <v>0</v>
      </c>
      <c r="O47" s="74">
        <f t="shared" si="8"/>
        <v>0</v>
      </c>
      <c r="P47" s="67"/>
      <c r="Q47" s="74">
        <f t="shared" si="9"/>
        <v>0</v>
      </c>
      <c r="R47" s="74">
        <f t="shared" si="10"/>
        <v>0</v>
      </c>
      <c r="S47" s="96">
        <f t="shared" si="11"/>
        <v>0</v>
      </c>
      <c r="T47" s="74">
        <f t="shared" si="12"/>
        <v>0</v>
      </c>
      <c r="U47" s="74">
        <f t="shared" si="13"/>
        <v>0</v>
      </c>
      <c r="V47" s="74">
        <f t="shared" si="14"/>
        <v>0</v>
      </c>
      <c r="W47" s="67"/>
      <c r="X47" s="74">
        <f t="shared" si="15"/>
        <v>0</v>
      </c>
      <c r="Y47" s="74">
        <f t="shared" si="16"/>
        <v>0</v>
      </c>
      <c r="Z47" s="121">
        <f t="shared" si="17"/>
        <v>0</v>
      </c>
      <c r="AA47" s="148" t="str">
        <f t="shared" si="18"/>
        <v>OK</v>
      </c>
    </row>
    <row r="48" spans="1:27" ht="12.75">
      <c r="A48" s="112"/>
      <c r="B48" s="93" t="s">
        <v>56</v>
      </c>
      <c r="C48" s="95"/>
      <c r="D48" s="67">
        <v>10</v>
      </c>
      <c r="E48" s="76"/>
      <c r="F48" s="76">
        <v>0</v>
      </c>
      <c r="G48" s="74">
        <f t="shared" si="0"/>
        <v>0</v>
      </c>
      <c r="H48" s="96">
        <f t="shared" si="1"/>
        <v>0</v>
      </c>
      <c r="I48" s="74">
        <f t="shared" si="2"/>
        <v>0</v>
      </c>
      <c r="J48" s="71">
        <f t="shared" si="3"/>
        <v>0</v>
      </c>
      <c r="K48" s="74">
        <f t="shared" si="4"/>
        <v>0</v>
      </c>
      <c r="L48" s="96">
        <f t="shared" si="5"/>
        <v>0</v>
      </c>
      <c r="M48" s="74">
        <f t="shared" si="6"/>
        <v>0</v>
      </c>
      <c r="N48" s="74">
        <f t="shared" si="7"/>
        <v>0</v>
      </c>
      <c r="O48" s="74">
        <f t="shared" si="8"/>
        <v>0</v>
      </c>
      <c r="P48" s="67"/>
      <c r="Q48" s="74">
        <f t="shared" si="9"/>
        <v>0</v>
      </c>
      <c r="R48" s="74">
        <f t="shared" si="10"/>
        <v>0</v>
      </c>
      <c r="S48" s="96">
        <f t="shared" si="11"/>
        <v>0</v>
      </c>
      <c r="T48" s="74">
        <f t="shared" si="12"/>
        <v>0</v>
      </c>
      <c r="U48" s="74">
        <f t="shared" si="13"/>
        <v>0</v>
      </c>
      <c r="V48" s="74">
        <f t="shared" si="14"/>
        <v>0</v>
      </c>
      <c r="W48" s="67"/>
      <c r="X48" s="74">
        <f t="shared" si="15"/>
        <v>0</v>
      </c>
      <c r="Y48" s="74">
        <f t="shared" si="16"/>
        <v>0</v>
      </c>
      <c r="Z48" s="121">
        <f t="shared" si="17"/>
        <v>0</v>
      </c>
      <c r="AA48" s="148" t="str">
        <f t="shared" si="18"/>
        <v>OK</v>
      </c>
    </row>
    <row r="49" spans="1:27" ht="12.75">
      <c r="A49" s="112"/>
      <c r="B49" s="93" t="s">
        <v>56</v>
      </c>
      <c r="C49" s="95"/>
      <c r="D49" s="67">
        <v>10</v>
      </c>
      <c r="E49" s="76"/>
      <c r="F49" s="76">
        <v>0</v>
      </c>
      <c r="G49" s="74">
        <f t="shared" si="0"/>
        <v>0</v>
      </c>
      <c r="H49" s="96">
        <f t="shared" si="1"/>
        <v>0</v>
      </c>
      <c r="I49" s="74">
        <f t="shared" si="2"/>
        <v>0</v>
      </c>
      <c r="J49" s="71">
        <f t="shared" si="3"/>
        <v>0</v>
      </c>
      <c r="K49" s="74">
        <f t="shared" si="4"/>
        <v>0</v>
      </c>
      <c r="L49" s="96">
        <f t="shared" si="5"/>
        <v>0</v>
      </c>
      <c r="M49" s="74">
        <f t="shared" si="6"/>
        <v>0</v>
      </c>
      <c r="N49" s="74">
        <f t="shared" si="7"/>
        <v>0</v>
      </c>
      <c r="O49" s="74">
        <f t="shared" si="8"/>
        <v>0</v>
      </c>
      <c r="P49" s="67"/>
      <c r="Q49" s="74">
        <f t="shared" si="9"/>
        <v>0</v>
      </c>
      <c r="R49" s="74">
        <f t="shared" si="10"/>
        <v>0</v>
      </c>
      <c r="S49" s="96">
        <f t="shared" si="11"/>
        <v>0</v>
      </c>
      <c r="T49" s="74">
        <f t="shared" si="12"/>
        <v>0</v>
      </c>
      <c r="U49" s="74">
        <f t="shared" si="13"/>
        <v>0</v>
      </c>
      <c r="V49" s="74">
        <f t="shared" si="14"/>
        <v>0</v>
      </c>
      <c r="W49" s="67"/>
      <c r="X49" s="74">
        <f t="shared" si="15"/>
        <v>0</v>
      </c>
      <c r="Y49" s="74">
        <f t="shared" si="16"/>
        <v>0</v>
      </c>
      <c r="Z49" s="121">
        <f t="shared" si="17"/>
        <v>0</v>
      </c>
      <c r="AA49" s="148" t="str">
        <f t="shared" si="18"/>
        <v>OK</v>
      </c>
    </row>
    <row r="50" spans="1:27" ht="12.75">
      <c r="A50" s="112"/>
      <c r="B50" s="93" t="s">
        <v>56</v>
      </c>
      <c r="C50" s="95"/>
      <c r="D50" s="67">
        <v>10</v>
      </c>
      <c r="E50" s="76"/>
      <c r="F50" s="76">
        <v>0</v>
      </c>
      <c r="G50" s="74">
        <f t="shared" si="0"/>
        <v>0</v>
      </c>
      <c r="H50" s="96">
        <f t="shared" si="1"/>
        <v>0</v>
      </c>
      <c r="I50" s="97">
        <f t="shared" si="2"/>
        <v>0</v>
      </c>
      <c r="J50" s="71">
        <f t="shared" si="3"/>
        <v>0</v>
      </c>
      <c r="K50" s="87">
        <f t="shared" si="4"/>
        <v>0</v>
      </c>
      <c r="L50" s="98">
        <f t="shared" si="5"/>
        <v>0</v>
      </c>
      <c r="M50" s="97">
        <f t="shared" si="6"/>
        <v>0</v>
      </c>
      <c r="N50" s="87">
        <f t="shared" si="7"/>
        <v>0</v>
      </c>
      <c r="O50" s="87">
        <f t="shared" si="8"/>
        <v>0</v>
      </c>
      <c r="P50" s="67"/>
      <c r="Q50" s="87">
        <f t="shared" si="9"/>
        <v>0</v>
      </c>
      <c r="R50" s="87">
        <f t="shared" si="10"/>
        <v>0</v>
      </c>
      <c r="S50" s="98">
        <f t="shared" si="11"/>
        <v>0</v>
      </c>
      <c r="T50" s="97">
        <f t="shared" si="12"/>
        <v>0</v>
      </c>
      <c r="U50" s="87">
        <f t="shared" si="13"/>
        <v>0</v>
      </c>
      <c r="V50" s="87">
        <f t="shared" si="14"/>
        <v>0</v>
      </c>
      <c r="W50" s="67"/>
      <c r="X50" s="87">
        <f t="shared" si="15"/>
        <v>0</v>
      </c>
      <c r="Y50" s="87">
        <f t="shared" si="16"/>
        <v>0</v>
      </c>
      <c r="Z50" s="122">
        <f t="shared" si="17"/>
        <v>0</v>
      </c>
      <c r="AA50" s="148" t="str">
        <f t="shared" si="18"/>
        <v>OK</v>
      </c>
    </row>
    <row r="51" spans="1:27" ht="12.75">
      <c r="A51" s="109"/>
      <c r="D51" s="64"/>
      <c r="E51" s="64"/>
      <c r="F51" s="73"/>
      <c r="G51" s="73"/>
      <c r="H51" s="92"/>
      <c r="I51" s="74"/>
      <c r="J51" s="74"/>
      <c r="K51" s="74"/>
      <c r="L51" s="96"/>
      <c r="M51" s="74"/>
      <c r="N51" s="74"/>
      <c r="O51" s="74"/>
      <c r="P51" s="74"/>
      <c r="Q51" s="74"/>
      <c r="R51" s="74"/>
      <c r="S51" s="96"/>
      <c r="T51" s="74"/>
      <c r="U51" s="74"/>
      <c r="V51" s="74"/>
      <c r="W51" s="74"/>
      <c r="X51" s="74"/>
      <c r="Y51" s="74"/>
      <c r="Z51" s="121"/>
      <c r="AA51" s="147"/>
    </row>
    <row r="52" spans="1:27" ht="13.5" thickBot="1">
      <c r="A52" s="113" t="s">
        <v>59</v>
      </c>
      <c r="B52" s="56"/>
      <c r="C52" s="56"/>
      <c r="D52" s="64"/>
      <c r="E52" s="64"/>
      <c r="F52" s="73"/>
      <c r="G52" s="73"/>
      <c r="H52" s="92"/>
      <c r="I52" s="75">
        <f>SUM(I8:I50)</f>
        <v>0</v>
      </c>
      <c r="J52" s="74"/>
      <c r="K52" s="75">
        <f>SUM(K8:K50)</f>
        <v>0</v>
      </c>
      <c r="L52" s="99">
        <f>SUM(L8:L50)</f>
        <v>0</v>
      </c>
      <c r="M52" s="75">
        <f>SUM(M8:M50)</f>
        <v>0</v>
      </c>
      <c r="N52" s="75">
        <f>SUM(N8:N50)</f>
        <v>0</v>
      </c>
      <c r="O52" s="75">
        <f aca="true" t="shared" si="38" ref="O52:U52">SUM(O8:O50)</f>
        <v>0</v>
      </c>
      <c r="P52" s="74"/>
      <c r="Q52" s="75">
        <f t="shared" si="38"/>
        <v>0</v>
      </c>
      <c r="R52" s="75">
        <f t="shared" si="38"/>
        <v>0</v>
      </c>
      <c r="S52" s="99">
        <f t="shared" si="38"/>
        <v>0</v>
      </c>
      <c r="T52" s="75">
        <f t="shared" si="38"/>
        <v>0</v>
      </c>
      <c r="U52" s="75">
        <f t="shared" si="38"/>
        <v>0</v>
      </c>
      <c r="V52" s="75">
        <f>SUM(V8:V50)</f>
        <v>0</v>
      </c>
      <c r="W52" s="74"/>
      <c r="X52" s="75">
        <f>SUM(X8:X50)</f>
        <v>0</v>
      </c>
      <c r="Y52" s="75">
        <f>SUM(Y8:Y50)</f>
        <v>0</v>
      </c>
      <c r="Z52" s="123">
        <f>SUM(Z8:Z50)</f>
        <v>0</v>
      </c>
      <c r="AA52" s="147"/>
    </row>
    <row r="53" spans="1:27" ht="14.25" thickBot="1" thickTop="1">
      <c r="A53" s="117"/>
      <c r="B53" s="114"/>
      <c r="C53" s="114"/>
      <c r="D53" s="115"/>
      <c r="E53" s="115"/>
      <c r="F53" s="116"/>
      <c r="G53" s="116"/>
      <c r="H53" s="85"/>
      <c r="I53" s="85"/>
      <c r="J53" s="85"/>
      <c r="K53" s="85"/>
      <c r="L53" s="85"/>
      <c r="M53" s="86"/>
      <c r="N53" s="86"/>
      <c r="O53" s="86"/>
      <c r="P53" s="86"/>
      <c r="Q53" s="86"/>
      <c r="R53" s="86"/>
      <c r="S53" s="86"/>
      <c r="T53" s="86"/>
      <c r="U53" s="86"/>
      <c r="V53" s="86"/>
      <c r="W53" s="86"/>
      <c r="X53" s="86"/>
      <c r="Y53" s="86"/>
      <c r="Z53" s="124"/>
      <c r="AA53" s="149"/>
    </row>
    <row r="54" spans="4:26" ht="12.75">
      <c r="D54" s="64"/>
      <c r="E54" s="64"/>
      <c r="F54" s="73"/>
      <c r="G54" s="73"/>
      <c r="H54" s="74"/>
      <c r="I54" s="74"/>
      <c r="J54" s="74"/>
      <c r="K54" s="74"/>
      <c r="L54" s="74"/>
      <c r="M54" s="54"/>
      <c r="N54" s="54"/>
      <c r="O54" s="54"/>
      <c r="P54" s="54"/>
      <c r="Q54" s="54"/>
      <c r="R54" s="54"/>
      <c r="S54" s="54"/>
      <c r="T54" s="54"/>
      <c r="U54" s="54"/>
      <c r="V54" s="54"/>
      <c r="W54" s="54"/>
      <c r="X54" s="54"/>
      <c r="Y54" s="54"/>
      <c r="Z54" s="54"/>
    </row>
    <row r="55" spans="4:26" ht="12.75">
      <c r="D55" s="64"/>
      <c r="E55" s="64"/>
      <c r="F55" s="73"/>
      <c r="G55" s="73"/>
      <c r="H55" s="74"/>
      <c r="I55" s="74"/>
      <c r="J55" s="74"/>
      <c r="K55" s="74"/>
      <c r="L55" s="74"/>
      <c r="M55" s="54"/>
      <c r="N55" s="54"/>
      <c r="O55" s="54"/>
      <c r="P55" s="54"/>
      <c r="Q55" s="54"/>
      <c r="R55" s="54"/>
      <c r="S55" s="54"/>
      <c r="T55" s="54"/>
      <c r="U55" s="54"/>
      <c r="V55" s="54"/>
      <c r="W55" s="54"/>
      <c r="X55" s="54"/>
      <c r="Y55" s="54"/>
      <c r="Z55" s="54"/>
    </row>
    <row r="56" spans="4:26" ht="12.75">
      <c r="D56" s="64"/>
      <c r="E56" s="64"/>
      <c r="F56" s="73"/>
      <c r="G56" s="73"/>
      <c r="H56" s="74"/>
      <c r="I56" s="74"/>
      <c r="J56" s="74"/>
      <c r="K56" s="74"/>
      <c r="L56" s="74"/>
      <c r="M56" s="54"/>
      <c r="N56" s="54"/>
      <c r="O56" s="54"/>
      <c r="P56" s="54"/>
      <c r="Q56" s="54"/>
      <c r="R56" s="54"/>
      <c r="S56" s="54"/>
      <c r="T56" s="54"/>
      <c r="U56" s="54"/>
      <c r="V56" s="54"/>
      <c r="W56" s="54"/>
      <c r="X56" s="54"/>
      <c r="Y56" s="54"/>
      <c r="Z56" s="54"/>
    </row>
    <row r="57" spans="4:26" ht="12.75">
      <c r="D57" s="64"/>
      <c r="E57" s="64"/>
      <c r="F57" s="73"/>
      <c r="G57" s="73"/>
      <c r="H57" s="74"/>
      <c r="I57" s="74"/>
      <c r="J57" s="74"/>
      <c r="K57" s="74"/>
      <c r="L57" s="74"/>
      <c r="M57" s="54"/>
      <c r="N57" s="54"/>
      <c r="O57" s="54"/>
      <c r="P57" s="54"/>
      <c r="Q57" s="54"/>
      <c r="R57" s="54"/>
      <c r="S57" s="54"/>
      <c r="T57" s="54"/>
      <c r="U57" s="54"/>
      <c r="V57" s="54"/>
      <c r="W57" s="54"/>
      <c r="X57" s="54"/>
      <c r="Y57" s="54"/>
      <c r="Z57" s="54"/>
    </row>
    <row r="58" spans="4:26" ht="12.75">
      <c r="D58" s="64"/>
      <c r="E58" s="64"/>
      <c r="F58" s="73"/>
      <c r="G58" s="73"/>
      <c r="H58" s="74"/>
      <c r="I58" s="74"/>
      <c r="J58" s="74"/>
      <c r="K58" s="74"/>
      <c r="L58" s="74"/>
      <c r="M58" s="54"/>
      <c r="N58" s="54"/>
      <c r="O58" s="54"/>
      <c r="P58" s="54"/>
      <c r="Q58" s="54"/>
      <c r="R58" s="54"/>
      <c r="S58" s="54"/>
      <c r="T58" s="54"/>
      <c r="U58" s="54"/>
      <c r="V58" s="54"/>
      <c r="W58" s="54"/>
      <c r="X58" s="54"/>
      <c r="Y58" s="54"/>
      <c r="Z58" s="54"/>
    </row>
    <row r="59" spans="4:12" ht="12.75">
      <c r="D59" s="64"/>
      <c r="E59" s="64"/>
      <c r="F59" s="73"/>
      <c r="G59" s="73"/>
      <c r="H59" s="73"/>
      <c r="I59" s="73"/>
      <c r="J59" s="73"/>
      <c r="K59" s="73"/>
      <c r="L59" s="73"/>
    </row>
    <row r="60" spans="4:12" ht="12.75">
      <c r="D60" s="64"/>
      <c r="E60" s="64"/>
      <c r="F60" s="73"/>
      <c r="G60" s="73"/>
      <c r="H60" s="73"/>
      <c r="I60" s="73"/>
      <c r="J60" s="73"/>
      <c r="K60" s="73"/>
      <c r="L60" s="73"/>
    </row>
    <row r="61" spans="4:12" ht="12.75">
      <c r="D61" s="64"/>
      <c r="E61" s="64"/>
      <c r="F61" s="73"/>
      <c r="G61" s="73"/>
      <c r="H61" s="73"/>
      <c r="I61" s="73"/>
      <c r="J61" s="73"/>
      <c r="K61" s="73"/>
      <c r="L61" s="73"/>
    </row>
    <row r="62" spans="4:12" ht="12.75">
      <c r="D62" s="64"/>
      <c r="E62" s="64"/>
      <c r="F62" s="73"/>
      <c r="G62" s="73"/>
      <c r="H62" s="73"/>
      <c r="I62" s="73"/>
      <c r="J62" s="73"/>
      <c r="K62" s="73"/>
      <c r="L62" s="73"/>
    </row>
    <row r="63" spans="4:12" ht="12.75">
      <c r="D63" s="64"/>
      <c r="E63" s="64"/>
      <c r="F63" s="73"/>
      <c r="G63" s="73"/>
      <c r="H63" s="73"/>
      <c r="I63" s="73"/>
      <c r="J63" s="73"/>
      <c r="K63" s="73"/>
      <c r="L63" s="73"/>
    </row>
    <row r="64" spans="4:12" ht="12.75">
      <c r="D64" s="64"/>
      <c r="E64" s="64"/>
      <c r="F64" s="73"/>
      <c r="G64" s="73"/>
      <c r="H64" s="73"/>
      <c r="I64" s="73"/>
      <c r="J64" s="73"/>
      <c r="K64" s="73"/>
      <c r="L64" s="73"/>
    </row>
    <row r="65" spans="4:12" ht="12.75">
      <c r="D65" s="64"/>
      <c r="E65" s="64"/>
      <c r="F65" s="73"/>
      <c r="G65" s="73"/>
      <c r="H65" s="73"/>
      <c r="I65" s="73"/>
      <c r="J65" s="73"/>
      <c r="K65" s="73"/>
      <c r="L65" s="73"/>
    </row>
    <row r="66" spans="4:12" ht="12.75">
      <c r="D66" s="64"/>
      <c r="E66" s="64"/>
      <c r="F66" s="73"/>
      <c r="G66" s="73"/>
      <c r="H66" s="73"/>
      <c r="I66" s="73"/>
      <c r="J66" s="73"/>
      <c r="K66" s="73"/>
      <c r="L66" s="73"/>
    </row>
    <row r="67" spans="4:12" ht="12.75">
      <c r="D67" s="64"/>
      <c r="E67" s="64"/>
      <c r="F67" s="73"/>
      <c r="G67" s="73"/>
      <c r="H67" s="73"/>
      <c r="I67" s="73"/>
      <c r="J67" s="73"/>
      <c r="K67" s="73"/>
      <c r="L67" s="73"/>
    </row>
    <row r="68" spans="4:12" ht="12.75">
      <c r="D68" s="64"/>
      <c r="E68" s="64"/>
      <c r="F68" s="73"/>
      <c r="G68" s="73"/>
      <c r="H68" s="73"/>
      <c r="I68" s="73"/>
      <c r="J68" s="73"/>
      <c r="K68" s="73"/>
      <c r="L68" s="73"/>
    </row>
    <row r="69" spans="4:12" ht="12.75">
      <c r="D69" s="64"/>
      <c r="E69" s="64"/>
      <c r="F69" s="73"/>
      <c r="G69" s="73"/>
      <c r="H69" s="73"/>
      <c r="I69" s="73"/>
      <c r="J69" s="73"/>
      <c r="K69" s="73"/>
      <c r="L69" s="73"/>
    </row>
    <row r="70" spans="4:12" ht="12.75">
      <c r="D70" s="64"/>
      <c r="E70" s="64"/>
      <c r="F70" s="73"/>
      <c r="G70" s="73"/>
      <c r="H70" s="73"/>
      <c r="I70" s="73"/>
      <c r="J70" s="73"/>
      <c r="K70" s="73"/>
      <c r="L70" s="73"/>
    </row>
    <row r="71" spans="4:12" ht="12.75">
      <c r="D71" s="64"/>
      <c r="E71" s="64"/>
      <c r="F71" s="73"/>
      <c r="G71" s="73"/>
      <c r="H71" s="73"/>
      <c r="I71" s="73"/>
      <c r="J71" s="73"/>
      <c r="K71" s="73"/>
      <c r="L71" s="73"/>
    </row>
    <row r="72" spans="4:12" ht="12.75">
      <c r="D72" s="64"/>
      <c r="E72" s="64"/>
      <c r="F72" s="73"/>
      <c r="G72" s="73"/>
      <c r="H72" s="73"/>
      <c r="I72" s="73"/>
      <c r="J72" s="73"/>
      <c r="K72" s="73"/>
      <c r="L72" s="73"/>
    </row>
    <row r="73" spans="4:12" ht="12.75">
      <c r="D73" s="64"/>
      <c r="E73" s="64"/>
      <c r="F73" s="73"/>
      <c r="G73" s="73"/>
      <c r="H73" s="73"/>
      <c r="I73" s="73"/>
      <c r="J73" s="73"/>
      <c r="K73" s="73"/>
      <c r="L73" s="73"/>
    </row>
    <row r="74" spans="4:12" ht="12.75">
      <c r="D74" s="64"/>
      <c r="E74" s="64"/>
      <c r="F74" s="73"/>
      <c r="G74" s="73"/>
      <c r="H74" s="73"/>
      <c r="I74" s="73"/>
      <c r="J74" s="73"/>
      <c r="K74" s="73"/>
      <c r="L74" s="73"/>
    </row>
    <row r="75" spans="4:12" ht="12.75">
      <c r="D75" s="64"/>
      <c r="E75" s="64"/>
      <c r="F75" s="73"/>
      <c r="G75" s="73"/>
      <c r="H75" s="73"/>
      <c r="I75" s="73"/>
      <c r="J75" s="73"/>
      <c r="K75" s="73"/>
      <c r="L75" s="73"/>
    </row>
    <row r="76" spans="4:12" ht="12.75">
      <c r="D76" s="64"/>
      <c r="E76" s="64"/>
      <c r="F76" s="73"/>
      <c r="G76" s="73"/>
      <c r="H76" s="73"/>
      <c r="I76" s="73"/>
      <c r="J76" s="73"/>
      <c r="K76" s="73"/>
      <c r="L76" s="73"/>
    </row>
    <row r="77" spans="4:12" ht="12.75">
      <c r="D77" s="64"/>
      <c r="E77" s="64"/>
      <c r="F77" s="73"/>
      <c r="G77" s="73"/>
      <c r="H77" s="73"/>
      <c r="I77" s="73"/>
      <c r="J77" s="73"/>
      <c r="K77" s="73"/>
      <c r="L77" s="73"/>
    </row>
    <row r="78" spans="4:12" ht="12.75">
      <c r="D78" s="64"/>
      <c r="E78" s="64"/>
      <c r="F78" s="73"/>
      <c r="G78" s="73"/>
      <c r="H78" s="73"/>
      <c r="I78" s="73"/>
      <c r="J78" s="73"/>
      <c r="K78" s="73"/>
      <c r="L78" s="73"/>
    </row>
    <row r="79" spans="4:12" ht="12.75">
      <c r="D79" s="64"/>
      <c r="E79" s="64"/>
      <c r="F79" s="73"/>
      <c r="G79" s="73"/>
      <c r="H79" s="73"/>
      <c r="I79" s="73"/>
      <c r="J79" s="73"/>
      <c r="K79" s="73"/>
      <c r="L79" s="73"/>
    </row>
    <row r="80" spans="4:12" ht="12.75">
      <c r="D80" s="64"/>
      <c r="E80" s="64"/>
      <c r="F80" s="73"/>
      <c r="G80" s="73"/>
      <c r="H80" s="73"/>
      <c r="I80" s="73"/>
      <c r="J80" s="73"/>
      <c r="K80" s="73"/>
      <c r="L80" s="73"/>
    </row>
    <row r="81" spans="4:12" ht="12.75">
      <c r="D81" s="73"/>
      <c r="E81" s="73"/>
      <c r="F81" s="73"/>
      <c r="G81" s="73"/>
      <c r="H81" s="73"/>
      <c r="I81" s="73"/>
      <c r="J81" s="73"/>
      <c r="K81" s="73"/>
      <c r="L81" s="73"/>
    </row>
    <row r="82" spans="4:12" ht="12.75">
      <c r="D82" s="73"/>
      <c r="E82" s="73"/>
      <c r="F82" s="73"/>
      <c r="G82" s="73"/>
      <c r="H82" s="73"/>
      <c r="I82" s="73"/>
      <c r="J82" s="73"/>
      <c r="K82" s="73"/>
      <c r="L82" s="73"/>
    </row>
    <row r="83" spans="4:12" ht="12.75">
      <c r="D83" s="73"/>
      <c r="E83" s="73"/>
      <c r="F83" s="73"/>
      <c r="G83" s="73"/>
      <c r="H83" s="73"/>
      <c r="I83" s="73"/>
      <c r="J83" s="73"/>
      <c r="K83" s="73"/>
      <c r="L83" s="73"/>
    </row>
    <row r="84" spans="4:12" ht="12.75">
      <c r="D84" s="73"/>
      <c r="E84" s="73"/>
      <c r="F84" s="73"/>
      <c r="G84" s="73"/>
      <c r="H84" s="73"/>
      <c r="I84" s="73"/>
      <c r="J84" s="73"/>
      <c r="K84" s="73"/>
      <c r="L84" s="73"/>
    </row>
    <row r="85" spans="4:12" ht="12.75">
      <c r="D85" s="73"/>
      <c r="E85" s="73"/>
      <c r="F85" s="73"/>
      <c r="G85" s="73"/>
      <c r="H85" s="73"/>
      <c r="I85" s="73"/>
      <c r="J85" s="73"/>
      <c r="K85" s="73"/>
      <c r="L85" s="73"/>
    </row>
    <row r="86" spans="4:12" ht="12.75">
      <c r="D86" s="73"/>
      <c r="E86" s="73"/>
      <c r="F86" s="73"/>
      <c r="G86" s="73"/>
      <c r="H86" s="73"/>
      <c r="I86" s="73"/>
      <c r="J86" s="73"/>
      <c r="K86" s="73"/>
      <c r="L86" s="73"/>
    </row>
    <row r="87" spans="4:12" ht="12.75">
      <c r="D87" s="73"/>
      <c r="E87" s="73"/>
      <c r="F87" s="73"/>
      <c r="G87" s="73"/>
      <c r="H87" s="73"/>
      <c r="I87" s="73"/>
      <c r="J87" s="73"/>
      <c r="K87" s="73"/>
      <c r="L87" s="73"/>
    </row>
    <row r="88" spans="4:12" ht="12.75">
      <c r="D88" s="73"/>
      <c r="E88" s="73"/>
      <c r="F88" s="73"/>
      <c r="G88" s="73"/>
      <c r="H88" s="73"/>
      <c r="I88" s="73"/>
      <c r="J88" s="73"/>
      <c r="K88" s="73"/>
      <c r="L88" s="73"/>
    </row>
    <row r="89" spans="4:12" ht="12.75">
      <c r="D89" s="73"/>
      <c r="E89" s="73"/>
      <c r="F89" s="73"/>
      <c r="G89" s="73"/>
      <c r="H89" s="73"/>
      <c r="I89" s="73"/>
      <c r="J89" s="73"/>
      <c r="K89" s="73"/>
      <c r="L89" s="73"/>
    </row>
    <row r="90" spans="4:12" ht="12.75">
      <c r="D90" s="73"/>
      <c r="E90" s="73"/>
      <c r="F90" s="73"/>
      <c r="G90" s="73"/>
      <c r="H90" s="73"/>
      <c r="I90" s="73"/>
      <c r="J90" s="73"/>
      <c r="K90" s="73"/>
      <c r="L90" s="73"/>
    </row>
    <row r="91" spans="4:12" ht="12.75">
      <c r="D91" s="73"/>
      <c r="E91" s="73"/>
      <c r="F91" s="73"/>
      <c r="G91" s="73"/>
      <c r="H91" s="73"/>
      <c r="I91" s="73"/>
      <c r="J91" s="73"/>
      <c r="K91" s="73"/>
      <c r="L91" s="73"/>
    </row>
    <row r="92" spans="4:12" ht="12.75">
      <c r="D92" s="73"/>
      <c r="E92" s="73"/>
      <c r="F92" s="73"/>
      <c r="G92" s="73"/>
      <c r="H92" s="73"/>
      <c r="I92" s="73"/>
      <c r="J92" s="73"/>
      <c r="K92" s="73"/>
      <c r="L92" s="73"/>
    </row>
    <row r="93" spans="4:12" ht="12.75">
      <c r="D93" s="73"/>
      <c r="E93" s="73"/>
      <c r="F93" s="73"/>
      <c r="G93" s="73"/>
      <c r="H93" s="73"/>
      <c r="I93" s="73"/>
      <c r="J93" s="73"/>
      <c r="K93" s="73"/>
      <c r="L93" s="73"/>
    </row>
    <row r="94" spans="4:12" ht="12.75">
      <c r="D94" s="73"/>
      <c r="E94" s="73"/>
      <c r="F94" s="73"/>
      <c r="G94" s="73"/>
      <c r="H94" s="73"/>
      <c r="I94" s="73"/>
      <c r="J94" s="73"/>
      <c r="K94" s="73"/>
      <c r="L94" s="73"/>
    </row>
    <row r="95" spans="4:12" ht="12.75">
      <c r="D95" s="73"/>
      <c r="E95" s="73"/>
      <c r="F95" s="73"/>
      <c r="G95" s="73"/>
      <c r="H95" s="73"/>
      <c r="I95" s="73"/>
      <c r="J95" s="73"/>
      <c r="K95" s="73"/>
      <c r="L95" s="73"/>
    </row>
    <row r="96" spans="4:12" ht="12.75">
      <c r="D96" s="73"/>
      <c r="E96" s="73"/>
      <c r="F96" s="73"/>
      <c r="G96" s="73"/>
      <c r="H96" s="73"/>
      <c r="I96" s="73"/>
      <c r="J96" s="73"/>
      <c r="K96" s="73"/>
      <c r="L96" s="73"/>
    </row>
    <row r="97" spans="4:12" ht="12.75">
      <c r="D97" s="73"/>
      <c r="E97" s="73"/>
      <c r="F97" s="73"/>
      <c r="G97" s="73"/>
      <c r="H97" s="73"/>
      <c r="I97" s="73"/>
      <c r="J97" s="73"/>
      <c r="K97" s="73"/>
      <c r="L97" s="73"/>
    </row>
    <row r="98" spans="4:12" ht="12.75">
      <c r="D98" s="73"/>
      <c r="E98" s="73"/>
      <c r="F98" s="73"/>
      <c r="G98" s="73"/>
      <c r="H98" s="73"/>
      <c r="I98" s="73"/>
      <c r="J98" s="73"/>
      <c r="K98" s="73"/>
      <c r="L98" s="73"/>
    </row>
    <row r="99" spans="4:12" ht="12.75">
      <c r="D99" s="73"/>
      <c r="E99" s="73"/>
      <c r="F99" s="73"/>
      <c r="G99" s="73"/>
      <c r="H99" s="73"/>
      <c r="I99" s="73"/>
      <c r="J99" s="73"/>
      <c r="K99" s="73"/>
      <c r="L99" s="73"/>
    </row>
    <row r="100" spans="4:12" ht="12.75">
      <c r="D100" s="73"/>
      <c r="E100" s="73"/>
      <c r="F100" s="73"/>
      <c r="G100" s="73"/>
      <c r="H100" s="73"/>
      <c r="I100" s="73"/>
      <c r="J100" s="73"/>
      <c r="K100" s="73"/>
      <c r="L100" s="73"/>
    </row>
    <row r="101" spans="4:12" ht="12.75">
      <c r="D101" s="73"/>
      <c r="E101" s="73"/>
      <c r="F101" s="73"/>
      <c r="G101" s="73"/>
      <c r="H101" s="73"/>
      <c r="I101" s="73"/>
      <c r="J101" s="73"/>
      <c r="K101" s="73"/>
      <c r="L101" s="73"/>
    </row>
    <row r="102" spans="4:12" ht="12.75">
      <c r="D102" s="73"/>
      <c r="E102" s="73"/>
      <c r="F102" s="73"/>
      <c r="G102" s="73"/>
      <c r="H102" s="73"/>
      <c r="I102" s="73"/>
      <c r="J102" s="73"/>
      <c r="K102" s="73"/>
      <c r="L102" s="73"/>
    </row>
    <row r="103" spans="4:12" ht="12.75">
      <c r="D103" s="73"/>
      <c r="E103" s="73"/>
      <c r="F103" s="73"/>
      <c r="G103" s="73"/>
      <c r="H103" s="73"/>
      <c r="I103" s="73"/>
      <c r="J103" s="73"/>
      <c r="K103" s="73"/>
      <c r="L103" s="73"/>
    </row>
    <row r="104" spans="4:12" ht="12.75">
      <c r="D104" s="73"/>
      <c r="E104" s="73"/>
      <c r="F104" s="73"/>
      <c r="G104" s="73"/>
      <c r="H104" s="73"/>
      <c r="I104" s="73"/>
      <c r="J104" s="73"/>
      <c r="K104" s="73"/>
      <c r="L104" s="73"/>
    </row>
    <row r="105" spans="4:12" ht="12.75">
      <c r="D105" s="73"/>
      <c r="E105" s="73"/>
      <c r="F105" s="73"/>
      <c r="G105" s="73"/>
      <c r="H105" s="73"/>
      <c r="I105" s="73"/>
      <c r="J105" s="73"/>
      <c r="K105" s="73"/>
      <c r="L105" s="73"/>
    </row>
    <row r="106" spans="4:12" ht="12.75">
      <c r="D106" s="73"/>
      <c r="E106" s="73"/>
      <c r="F106" s="73"/>
      <c r="G106" s="73"/>
      <c r="H106" s="73"/>
      <c r="I106" s="73"/>
      <c r="J106" s="73"/>
      <c r="K106" s="73"/>
      <c r="L106" s="73"/>
    </row>
    <row r="107" spans="4:12" ht="12.75">
      <c r="D107" s="73"/>
      <c r="E107" s="73"/>
      <c r="F107" s="73"/>
      <c r="G107" s="73"/>
      <c r="H107" s="73"/>
      <c r="I107" s="73"/>
      <c r="J107" s="73"/>
      <c r="K107" s="73"/>
      <c r="L107" s="73"/>
    </row>
    <row r="108" spans="4:12" ht="12.75">
      <c r="D108" s="73"/>
      <c r="E108" s="73"/>
      <c r="F108" s="73"/>
      <c r="G108" s="73"/>
      <c r="H108" s="73"/>
      <c r="I108" s="73"/>
      <c r="J108" s="73"/>
      <c r="K108" s="73"/>
      <c r="L108" s="73"/>
    </row>
    <row r="109" spans="4:12" ht="12.75">
      <c r="D109" s="73"/>
      <c r="E109" s="73"/>
      <c r="F109" s="73"/>
      <c r="G109" s="73"/>
      <c r="H109" s="73"/>
      <c r="I109" s="73"/>
      <c r="J109" s="73"/>
      <c r="K109" s="73"/>
      <c r="L109" s="73"/>
    </row>
    <row r="110" spans="4:12" ht="12.75">
      <c r="D110" s="73"/>
      <c r="E110" s="73"/>
      <c r="F110" s="73"/>
      <c r="G110" s="73"/>
      <c r="H110" s="73"/>
      <c r="I110" s="73"/>
      <c r="J110" s="73"/>
      <c r="K110" s="73"/>
      <c r="L110" s="73"/>
    </row>
    <row r="111" spans="4:12" ht="12.75">
      <c r="D111" s="73"/>
      <c r="E111" s="73"/>
      <c r="F111" s="73"/>
      <c r="G111" s="73"/>
      <c r="H111" s="73"/>
      <c r="I111" s="73"/>
      <c r="J111" s="73"/>
      <c r="K111" s="73"/>
      <c r="L111" s="73"/>
    </row>
    <row r="112" spans="4:12" ht="12.75">
      <c r="D112" s="73"/>
      <c r="E112" s="73"/>
      <c r="F112" s="73"/>
      <c r="G112" s="73"/>
      <c r="H112" s="73"/>
      <c r="I112" s="73"/>
      <c r="J112" s="73"/>
      <c r="K112" s="73"/>
      <c r="L112" s="73"/>
    </row>
    <row r="113" spans="4:12" ht="12.75">
      <c r="D113" s="73"/>
      <c r="E113" s="73"/>
      <c r="F113" s="73"/>
      <c r="G113" s="73"/>
      <c r="H113" s="73"/>
      <c r="I113" s="73"/>
      <c r="J113" s="73"/>
      <c r="K113" s="73"/>
      <c r="L113" s="73"/>
    </row>
    <row r="114" spans="4:12" ht="12.75">
      <c r="D114" s="73"/>
      <c r="E114" s="73"/>
      <c r="F114" s="73"/>
      <c r="G114" s="73"/>
      <c r="H114" s="73"/>
      <c r="I114" s="73"/>
      <c r="J114" s="73"/>
      <c r="K114" s="73"/>
      <c r="L114" s="73"/>
    </row>
    <row r="115" spans="4:12" ht="12.75">
      <c r="D115" s="73"/>
      <c r="E115" s="73"/>
      <c r="F115" s="73"/>
      <c r="G115" s="73"/>
      <c r="H115" s="73"/>
      <c r="I115" s="73"/>
      <c r="J115" s="73"/>
      <c r="K115" s="73"/>
      <c r="L115" s="73"/>
    </row>
    <row r="116" spans="4:12" ht="12.75">
      <c r="D116" s="73"/>
      <c r="E116" s="73"/>
      <c r="F116" s="73"/>
      <c r="G116" s="73"/>
      <c r="H116" s="73"/>
      <c r="I116" s="73"/>
      <c r="J116" s="73"/>
      <c r="K116" s="73"/>
      <c r="L116" s="73"/>
    </row>
    <row r="117" spans="4:12" ht="12.75">
      <c r="D117" s="73"/>
      <c r="E117" s="73"/>
      <c r="F117" s="73"/>
      <c r="G117" s="73"/>
      <c r="H117" s="73"/>
      <c r="I117" s="73"/>
      <c r="J117" s="73"/>
      <c r="K117" s="73"/>
      <c r="L117" s="73"/>
    </row>
    <row r="118" spans="4:12" ht="12.75">
      <c r="D118" s="73"/>
      <c r="E118" s="73"/>
      <c r="F118" s="73"/>
      <c r="G118" s="73"/>
      <c r="H118" s="73"/>
      <c r="I118" s="73"/>
      <c r="J118" s="73"/>
      <c r="K118" s="73"/>
      <c r="L118" s="73"/>
    </row>
    <row r="119" spans="4:12" ht="12.75">
      <c r="D119" s="73"/>
      <c r="E119" s="73"/>
      <c r="F119" s="73"/>
      <c r="G119" s="73"/>
      <c r="H119" s="73"/>
      <c r="I119" s="73"/>
      <c r="J119" s="73"/>
      <c r="K119" s="73"/>
      <c r="L119" s="73"/>
    </row>
    <row r="120" spans="4:12" ht="12.75">
      <c r="D120" s="73"/>
      <c r="E120" s="73"/>
      <c r="F120" s="73"/>
      <c r="G120" s="73"/>
      <c r="H120" s="73"/>
      <c r="I120" s="73"/>
      <c r="J120" s="73"/>
      <c r="K120" s="73"/>
      <c r="L120" s="73"/>
    </row>
    <row r="121" spans="4:12" ht="12.75">
      <c r="D121" s="73"/>
      <c r="E121" s="73"/>
      <c r="F121" s="73"/>
      <c r="G121" s="73"/>
      <c r="H121" s="73"/>
      <c r="I121" s="73"/>
      <c r="J121" s="73"/>
      <c r="K121" s="73"/>
      <c r="L121" s="73"/>
    </row>
    <row r="122" spans="4:12" ht="12.75">
      <c r="D122" s="73"/>
      <c r="E122" s="73"/>
      <c r="F122" s="73"/>
      <c r="G122" s="73"/>
      <c r="H122" s="73"/>
      <c r="I122" s="73"/>
      <c r="J122" s="73"/>
      <c r="K122" s="73"/>
      <c r="L122" s="73"/>
    </row>
    <row r="123" spans="4:12" ht="12.75">
      <c r="D123" s="73"/>
      <c r="E123" s="73"/>
      <c r="F123" s="73"/>
      <c r="G123" s="73"/>
      <c r="H123" s="73"/>
      <c r="I123" s="73"/>
      <c r="J123" s="73"/>
      <c r="K123" s="73"/>
      <c r="L123" s="73"/>
    </row>
    <row r="124" spans="4:12" ht="12.75">
      <c r="D124" s="73"/>
      <c r="E124" s="73"/>
      <c r="F124" s="73"/>
      <c r="G124" s="73"/>
      <c r="H124" s="73"/>
      <c r="I124" s="73"/>
      <c r="J124" s="73"/>
      <c r="K124" s="73"/>
      <c r="L124" s="73"/>
    </row>
    <row r="125" spans="4:12" ht="12.75">
      <c r="D125" s="73"/>
      <c r="E125" s="73"/>
      <c r="F125" s="73"/>
      <c r="G125" s="73"/>
      <c r="H125" s="73"/>
      <c r="I125" s="73"/>
      <c r="J125" s="73"/>
      <c r="K125" s="73"/>
      <c r="L125" s="73"/>
    </row>
    <row r="126" spans="4:12" ht="12.75">
      <c r="D126" s="73"/>
      <c r="E126" s="73"/>
      <c r="F126" s="73"/>
      <c r="G126" s="73"/>
      <c r="H126" s="73"/>
      <c r="I126" s="73"/>
      <c r="J126" s="73"/>
      <c r="K126" s="73"/>
      <c r="L126" s="73"/>
    </row>
    <row r="127" spans="4:12" ht="12.75">
      <c r="D127" s="73"/>
      <c r="E127" s="73"/>
      <c r="F127" s="73"/>
      <c r="G127" s="73"/>
      <c r="H127" s="73"/>
      <c r="I127" s="73"/>
      <c r="J127" s="73"/>
      <c r="K127" s="73"/>
      <c r="L127" s="73"/>
    </row>
    <row r="128" spans="4:12" ht="12.75">
      <c r="D128" s="73"/>
      <c r="E128" s="73"/>
      <c r="F128" s="73"/>
      <c r="G128" s="73"/>
      <c r="H128" s="73"/>
      <c r="I128" s="73"/>
      <c r="J128" s="73"/>
      <c r="K128" s="73"/>
      <c r="L128" s="73"/>
    </row>
    <row r="129" spans="4:12" ht="12.75">
      <c r="D129" s="73"/>
      <c r="E129" s="73"/>
      <c r="F129" s="73"/>
      <c r="G129" s="73"/>
      <c r="H129" s="73"/>
      <c r="I129" s="73"/>
      <c r="J129" s="73"/>
      <c r="K129" s="73"/>
      <c r="L129" s="73"/>
    </row>
    <row r="130" spans="4:12" ht="12.75">
      <c r="D130" s="73"/>
      <c r="E130" s="73"/>
      <c r="F130" s="73"/>
      <c r="G130" s="73"/>
      <c r="H130" s="73"/>
      <c r="I130" s="73"/>
      <c r="J130" s="73"/>
      <c r="K130" s="73"/>
      <c r="L130" s="73"/>
    </row>
    <row r="131" spans="4:12" ht="12.75">
      <c r="D131" s="73"/>
      <c r="E131" s="73"/>
      <c r="F131" s="73"/>
      <c r="G131" s="73"/>
      <c r="H131" s="73"/>
      <c r="I131" s="73"/>
      <c r="J131" s="73"/>
      <c r="K131" s="73"/>
      <c r="L131" s="73"/>
    </row>
    <row r="132" spans="4:12" ht="12.75">
      <c r="D132" s="73"/>
      <c r="E132" s="73"/>
      <c r="F132" s="73"/>
      <c r="G132" s="73"/>
      <c r="H132" s="73"/>
      <c r="I132" s="73"/>
      <c r="J132" s="73"/>
      <c r="K132" s="73"/>
      <c r="L132" s="73"/>
    </row>
    <row r="133" spans="4:12" ht="12.75">
      <c r="D133" s="73"/>
      <c r="E133" s="73"/>
      <c r="F133" s="73"/>
      <c r="G133" s="73"/>
      <c r="H133" s="73"/>
      <c r="I133" s="73"/>
      <c r="J133" s="73"/>
      <c r="K133" s="73"/>
      <c r="L133" s="73"/>
    </row>
    <row r="134" spans="4:12" ht="12.75">
      <c r="D134" s="73"/>
      <c r="E134" s="73"/>
      <c r="F134" s="73"/>
      <c r="G134" s="73"/>
      <c r="H134" s="73"/>
      <c r="I134" s="73"/>
      <c r="J134" s="73"/>
      <c r="K134" s="73"/>
      <c r="L134" s="73"/>
    </row>
    <row r="135" spans="4:12" ht="12.75">
      <c r="D135" s="73"/>
      <c r="E135" s="73"/>
      <c r="F135" s="73"/>
      <c r="G135" s="73"/>
      <c r="H135" s="73"/>
      <c r="I135" s="73"/>
      <c r="J135" s="73"/>
      <c r="K135" s="73"/>
      <c r="L135" s="73"/>
    </row>
    <row r="136" spans="4:12" ht="12.75">
      <c r="D136" s="73"/>
      <c r="E136" s="73"/>
      <c r="F136" s="73"/>
      <c r="G136" s="73"/>
      <c r="H136" s="73"/>
      <c r="I136" s="73"/>
      <c r="J136" s="73"/>
      <c r="K136" s="73"/>
      <c r="L136" s="73"/>
    </row>
    <row r="137" spans="4:12" ht="12.75">
      <c r="D137" s="73"/>
      <c r="E137" s="73"/>
      <c r="F137" s="73"/>
      <c r="G137" s="73"/>
      <c r="H137" s="73"/>
      <c r="I137" s="73"/>
      <c r="J137" s="73"/>
      <c r="K137" s="73"/>
      <c r="L137" s="73"/>
    </row>
    <row r="138" spans="4:12" ht="12.75">
      <c r="D138" s="73"/>
      <c r="E138" s="73"/>
      <c r="F138" s="73"/>
      <c r="G138" s="73"/>
      <c r="H138" s="73"/>
      <c r="I138" s="73"/>
      <c r="J138" s="73"/>
      <c r="K138" s="73"/>
      <c r="L138" s="73"/>
    </row>
    <row r="139" spans="4:12" ht="12.75">
      <c r="D139" s="73"/>
      <c r="E139" s="73"/>
      <c r="F139" s="73"/>
      <c r="G139" s="73"/>
      <c r="H139" s="73"/>
      <c r="I139" s="73"/>
      <c r="J139" s="73"/>
      <c r="K139" s="73"/>
      <c r="L139" s="73"/>
    </row>
    <row r="140" spans="4:12" ht="12.75">
      <c r="D140" s="73"/>
      <c r="E140" s="73"/>
      <c r="F140" s="73"/>
      <c r="G140" s="73"/>
      <c r="H140" s="73"/>
      <c r="I140" s="73"/>
      <c r="J140" s="73"/>
      <c r="K140" s="73"/>
      <c r="L140" s="73"/>
    </row>
    <row r="141" spans="4:12" ht="12.75">
      <c r="D141" s="73"/>
      <c r="E141" s="73"/>
      <c r="F141" s="73"/>
      <c r="G141" s="73"/>
      <c r="H141" s="73"/>
      <c r="I141" s="73"/>
      <c r="J141" s="73"/>
      <c r="K141" s="73"/>
      <c r="L141" s="73"/>
    </row>
    <row r="142" spans="4:12" ht="12.75">
      <c r="D142" s="73"/>
      <c r="E142" s="73"/>
      <c r="F142" s="73"/>
      <c r="G142" s="73"/>
      <c r="H142" s="73"/>
      <c r="I142" s="73"/>
      <c r="J142" s="73"/>
      <c r="K142" s="73"/>
      <c r="L142" s="73"/>
    </row>
    <row r="143" spans="4:12" ht="12.75">
      <c r="D143" s="73"/>
      <c r="E143" s="73"/>
      <c r="F143" s="73"/>
      <c r="G143" s="73"/>
      <c r="H143" s="73"/>
      <c r="I143" s="73"/>
      <c r="J143" s="73"/>
      <c r="K143" s="73"/>
      <c r="L143" s="73"/>
    </row>
    <row r="144" spans="4:12" ht="12.75">
      <c r="D144" s="73"/>
      <c r="E144" s="73"/>
      <c r="F144" s="73"/>
      <c r="G144" s="73"/>
      <c r="H144" s="73"/>
      <c r="I144" s="73"/>
      <c r="J144" s="73"/>
      <c r="K144" s="73"/>
      <c r="L144" s="73"/>
    </row>
    <row r="145" spans="4:12" ht="12.75">
      <c r="D145" s="73"/>
      <c r="E145" s="73"/>
      <c r="F145" s="73"/>
      <c r="G145" s="73"/>
      <c r="H145" s="73"/>
      <c r="I145" s="73"/>
      <c r="J145" s="73"/>
      <c r="K145" s="73"/>
      <c r="L145" s="73"/>
    </row>
    <row r="146" spans="4:12" ht="12.75">
      <c r="D146" s="73"/>
      <c r="E146" s="73"/>
      <c r="F146" s="73"/>
      <c r="G146" s="73"/>
      <c r="H146" s="73"/>
      <c r="I146" s="73"/>
      <c r="J146" s="73"/>
      <c r="K146" s="73"/>
      <c r="L146" s="73"/>
    </row>
    <row r="147" spans="4:12" ht="12.75">
      <c r="D147" s="73"/>
      <c r="E147" s="73"/>
      <c r="F147" s="73"/>
      <c r="G147" s="73"/>
      <c r="H147" s="73"/>
      <c r="I147" s="73"/>
      <c r="J147" s="73"/>
      <c r="K147" s="73"/>
      <c r="L147" s="73"/>
    </row>
    <row r="148" spans="4:12" ht="12.75">
      <c r="D148" s="73"/>
      <c r="E148" s="73"/>
      <c r="F148" s="73"/>
      <c r="G148" s="73"/>
      <c r="H148" s="73"/>
      <c r="I148" s="73"/>
      <c r="J148" s="73"/>
      <c r="K148" s="73"/>
      <c r="L148" s="73"/>
    </row>
    <row r="149" spans="4:12" ht="12.75">
      <c r="D149" s="73"/>
      <c r="E149" s="73"/>
      <c r="F149" s="73"/>
      <c r="G149" s="73"/>
      <c r="H149" s="73"/>
      <c r="I149" s="73"/>
      <c r="J149" s="73"/>
      <c r="K149" s="73"/>
      <c r="L149" s="73"/>
    </row>
    <row r="150" spans="4:12" ht="12.75">
      <c r="D150" s="73"/>
      <c r="E150" s="73"/>
      <c r="F150" s="73"/>
      <c r="G150" s="73"/>
      <c r="H150" s="73"/>
      <c r="I150" s="73"/>
      <c r="J150" s="73"/>
      <c r="K150" s="73"/>
      <c r="L150" s="73"/>
    </row>
    <row r="151" spans="4:12" ht="12.75">
      <c r="D151" s="73"/>
      <c r="E151" s="73"/>
      <c r="F151" s="73"/>
      <c r="G151" s="73"/>
      <c r="H151" s="73"/>
      <c r="I151" s="73"/>
      <c r="J151" s="73"/>
      <c r="K151" s="73"/>
      <c r="L151" s="73"/>
    </row>
    <row r="152" spans="4:12" ht="12.75">
      <c r="D152" s="73"/>
      <c r="E152" s="73"/>
      <c r="F152" s="73"/>
      <c r="G152" s="73"/>
      <c r="H152" s="73"/>
      <c r="I152" s="73"/>
      <c r="J152" s="73"/>
      <c r="K152" s="73"/>
      <c r="L152" s="73"/>
    </row>
    <row r="153" spans="4:12" ht="12.75">
      <c r="D153" s="73"/>
      <c r="E153" s="73"/>
      <c r="F153" s="73"/>
      <c r="G153" s="73"/>
      <c r="H153" s="73"/>
      <c r="I153" s="73"/>
      <c r="J153" s="73"/>
      <c r="K153" s="73"/>
      <c r="L153" s="73"/>
    </row>
    <row r="154" spans="4:12" ht="12.75">
      <c r="D154" s="73"/>
      <c r="E154" s="73"/>
      <c r="F154" s="73"/>
      <c r="G154" s="73"/>
      <c r="H154" s="73"/>
      <c r="I154" s="73"/>
      <c r="J154" s="73"/>
      <c r="K154" s="73"/>
      <c r="L154" s="73"/>
    </row>
    <row r="155" spans="4:12" ht="12.75">
      <c r="D155" s="73"/>
      <c r="E155" s="73"/>
      <c r="F155" s="73"/>
      <c r="G155" s="73"/>
      <c r="H155" s="73"/>
      <c r="I155" s="73"/>
      <c r="J155" s="73"/>
      <c r="K155" s="73"/>
      <c r="L155" s="73"/>
    </row>
    <row r="156" spans="4:12" ht="12.75">
      <c r="D156" s="73"/>
      <c r="E156" s="73"/>
      <c r="F156" s="73"/>
      <c r="G156" s="73"/>
      <c r="H156" s="73"/>
      <c r="I156" s="73"/>
      <c r="J156" s="73"/>
      <c r="K156" s="73"/>
      <c r="L156" s="73"/>
    </row>
    <row r="157" spans="4:12" ht="12.75">
      <c r="D157" s="73"/>
      <c r="E157" s="73"/>
      <c r="F157" s="73"/>
      <c r="G157" s="73"/>
      <c r="H157" s="73"/>
      <c r="I157" s="73"/>
      <c r="J157" s="73"/>
      <c r="K157" s="73"/>
      <c r="L157" s="73"/>
    </row>
    <row r="158" spans="4:12" ht="12.75">
      <c r="D158" s="73"/>
      <c r="E158" s="73"/>
      <c r="F158" s="73"/>
      <c r="G158" s="73"/>
      <c r="H158" s="73"/>
      <c r="I158" s="73"/>
      <c r="J158" s="73"/>
      <c r="K158" s="73"/>
      <c r="L158" s="73"/>
    </row>
    <row r="159" spans="4:12" ht="12.75">
      <c r="D159" s="73"/>
      <c r="E159" s="73"/>
      <c r="F159" s="73"/>
      <c r="G159" s="73"/>
      <c r="H159" s="73"/>
      <c r="I159" s="73"/>
      <c r="J159" s="73"/>
      <c r="K159" s="73"/>
      <c r="L159" s="73"/>
    </row>
    <row r="160" spans="4:12" ht="12.75">
      <c r="D160" s="73"/>
      <c r="E160" s="73"/>
      <c r="F160" s="73"/>
      <c r="G160" s="73"/>
      <c r="H160" s="73"/>
      <c r="I160" s="73"/>
      <c r="J160" s="73"/>
      <c r="K160" s="73"/>
      <c r="L160" s="73"/>
    </row>
  </sheetData>
  <printOptions horizontalCentered="1"/>
  <pageMargins left="0.25" right="0.25" top="0.5" bottom="0.5" header="0.5" footer="0.5"/>
  <pageSetup fitToHeight="1" fitToWidth="1" horizontalDpi="600" verticalDpi="600" orientation="landscape" paperSize="5" scale="54" r:id="rId1"/>
</worksheet>
</file>

<file path=xl/worksheets/sheet2.xml><?xml version="1.0" encoding="utf-8"?>
<worksheet xmlns="http://schemas.openxmlformats.org/spreadsheetml/2006/main" xmlns:r="http://schemas.openxmlformats.org/officeDocument/2006/relationships">
  <sheetPr>
    <pageSetUpPr fitToPage="1"/>
  </sheetPr>
  <dimension ref="A1:BC89"/>
  <sheetViews>
    <sheetView zoomScale="75" zoomScaleNormal="75" workbookViewId="0" topLeftCell="A1">
      <selection activeCell="A1" sqref="A1"/>
    </sheetView>
  </sheetViews>
  <sheetFormatPr defaultColWidth="9.140625" defaultRowHeight="12.75"/>
  <cols>
    <col min="1" max="1" width="26.7109375" style="6" customWidth="1"/>
    <col min="2" max="2" width="16.7109375" style="4" customWidth="1"/>
    <col min="3" max="3" width="1.7109375" style="6" customWidth="1"/>
    <col min="4" max="4" width="16.7109375" style="4" customWidth="1"/>
    <col min="5" max="5" width="1.7109375" style="4" customWidth="1"/>
    <col min="6" max="6" width="16.7109375" style="4" customWidth="1"/>
    <col min="7" max="7" width="1.7109375" style="5" customWidth="1"/>
    <col min="8" max="8" width="16.7109375" style="4" customWidth="1"/>
    <col min="9" max="9" width="1.7109375" style="4" customWidth="1"/>
    <col min="10" max="10" width="16.7109375" style="4" customWidth="1"/>
    <col min="11" max="11" width="1.7109375" style="5" customWidth="1"/>
    <col min="12" max="12" width="16.7109375" style="4" customWidth="1"/>
    <col min="13" max="13" width="1.7109375" style="5" customWidth="1"/>
    <col min="14" max="14" width="16.7109375" style="4" customWidth="1"/>
    <col min="15" max="15" width="1.7109375" style="5" customWidth="1"/>
    <col min="16" max="16" width="16.7109375" style="4" customWidth="1"/>
    <col min="17" max="17" width="1.7109375" style="5" customWidth="1"/>
    <col min="18" max="18" width="12.7109375" style="4" customWidth="1"/>
    <col min="19" max="19" width="1.7109375" style="4" customWidth="1"/>
    <col min="20" max="20" width="12.7109375" style="6" customWidth="1"/>
    <col min="21" max="16384" width="9.140625" style="6" customWidth="1"/>
  </cols>
  <sheetData>
    <row r="1" spans="1:4" ht="12.75" customHeight="1">
      <c r="A1" s="1"/>
      <c r="B1" s="2"/>
      <c r="C1" s="3"/>
      <c r="D1" s="2"/>
    </row>
    <row r="2" spans="1:18" ht="12.75" customHeight="1">
      <c r="A2" s="135" t="s">
        <v>55</v>
      </c>
      <c r="B2" s="2"/>
      <c r="C2" s="3"/>
      <c r="D2" s="2"/>
      <c r="E2" s="2"/>
      <c r="F2" s="2"/>
      <c r="G2" s="7"/>
      <c r="H2" s="2"/>
      <c r="I2" s="2"/>
      <c r="J2" s="2"/>
      <c r="N2" s="189" t="s">
        <v>299</v>
      </c>
      <c r="P2" s="190" t="s">
        <v>300</v>
      </c>
      <c r="R2" s="52"/>
    </row>
    <row r="3" spans="1:20" ht="12.75" customHeight="1">
      <c r="A3" s="1"/>
      <c r="B3" s="153" t="s">
        <v>208</v>
      </c>
      <c r="C3" s="155"/>
      <c r="D3" s="154"/>
      <c r="E3" s="154"/>
      <c r="F3" s="154"/>
      <c r="G3" s="157"/>
      <c r="H3" s="154"/>
      <c r="I3" s="154"/>
      <c r="J3" s="154"/>
      <c r="K3" s="158"/>
      <c r="L3" s="159"/>
      <c r="M3" s="158"/>
      <c r="N3" s="159"/>
      <c r="O3" s="158"/>
      <c r="P3" s="159"/>
      <c r="Q3" s="158"/>
      <c r="R3" s="159"/>
      <c r="S3" s="159"/>
      <c r="T3" s="162"/>
    </row>
    <row r="4" spans="2:20" ht="15.75">
      <c r="B4" s="153" t="s">
        <v>0</v>
      </c>
      <c r="C4" s="155"/>
      <c r="D4" s="156"/>
      <c r="E4" s="154"/>
      <c r="F4" s="154"/>
      <c r="G4" s="157"/>
      <c r="H4" s="154"/>
      <c r="I4" s="154"/>
      <c r="J4" s="154"/>
      <c r="K4" s="158"/>
      <c r="L4" s="159"/>
      <c r="M4" s="158"/>
      <c r="N4" s="159"/>
      <c r="O4" s="158"/>
      <c r="P4" s="159"/>
      <c r="Q4" s="158"/>
      <c r="R4" s="159"/>
      <c r="S4" s="160"/>
      <c r="T4" s="160"/>
    </row>
    <row r="5" spans="2:20" ht="12.75">
      <c r="B5" s="161" t="s">
        <v>91</v>
      </c>
      <c r="C5" s="155"/>
      <c r="D5" s="154"/>
      <c r="E5" s="154"/>
      <c r="F5" s="154"/>
      <c r="G5" s="157"/>
      <c r="H5" s="154"/>
      <c r="I5" s="154"/>
      <c r="J5" s="154"/>
      <c r="K5" s="158"/>
      <c r="L5" s="159"/>
      <c r="M5" s="158"/>
      <c r="N5" s="159"/>
      <c r="O5" s="158"/>
      <c r="P5" s="159"/>
      <c r="Q5" s="158"/>
      <c r="R5" s="159"/>
      <c r="S5" s="159"/>
      <c r="T5" s="162"/>
    </row>
    <row r="6" spans="1:12" ht="12" customHeight="1">
      <c r="A6" s="3"/>
      <c r="B6" s="2"/>
      <c r="C6" s="3"/>
      <c r="D6" s="2"/>
      <c r="E6" s="2"/>
      <c r="F6" s="2"/>
      <c r="G6" s="7"/>
      <c r="H6" s="2"/>
      <c r="I6" s="2"/>
      <c r="J6" s="2"/>
      <c r="L6" s="9"/>
    </row>
    <row r="7" spans="2:20" ht="15" customHeight="1">
      <c r="B7" s="201" t="s">
        <v>1</v>
      </c>
      <c r="C7" s="201"/>
      <c r="D7" s="201"/>
      <c r="E7" s="201"/>
      <c r="F7" s="201"/>
      <c r="G7" s="201"/>
      <c r="H7" s="201"/>
      <c r="I7" s="134"/>
      <c r="J7" s="134"/>
      <c r="L7" s="202" t="s">
        <v>2</v>
      </c>
      <c r="M7" s="202"/>
      <c r="N7" s="202"/>
      <c r="O7" s="202"/>
      <c r="P7" s="202"/>
      <c r="R7" s="201" t="s">
        <v>3</v>
      </c>
      <c r="S7" s="201"/>
      <c r="T7" s="201"/>
    </row>
    <row r="8" spans="2:14" ht="15" customHeight="1">
      <c r="B8" s="10"/>
      <c r="D8" s="11" t="s">
        <v>4</v>
      </c>
      <c r="F8" s="11"/>
      <c r="H8" s="11" t="s">
        <v>5</v>
      </c>
      <c r="I8" s="11"/>
      <c r="J8" s="11"/>
      <c r="L8" s="10"/>
      <c r="N8" s="11"/>
    </row>
    <row r="9" spans="2:16" ht="15" customHeight="1">
      <c r="B9" s="10"/>
      <c r="D9" s="11" t="s">
        <v>6</v>
      </c>
      <c r="F9" s="12" t="s">
        <v>7</v>
      </c>
      <c r="H9" s="11" t="s">
        <v>8</v>
      </c>
      <c r="I9" s="11"/>
      <c r="J9" s="11" t="s">
        <v>83</v>
      </c>
      <c r="L9" s="10" t="s">
        <v>31</v>
      </c>
      <c r="N9" s="11" t="s">
        <v>84</v>
      </c>
      <c r="P9" s="11" t="s">
        <v>9</v>
      </c>
    </row>
    <row r="10" spans="2:20" s="10" customFormat="1" ht="13.5" customHeight="1">
      <c r="B10" s="13" t="s">
        <v>30</v>
      </c>
      <c r="C10" s="13"/>
      <c r="D10" s="11" t="s">
        <v>10</v>
      </c>
      <c r="E10" s="14"/>
      <c r="F10" s="14" t="s">
        <v>6</v>
      </c>
      <c r="G10" s="14"/>
      <c r="H10" s="14" t="s">
        <v>6</v>
      </c>
      <c r="I10" s="14"/>
      <c r="J10" s="14" t="s">
        <v>11</v>
      </c>
      <c r="K10" s="14"/>
      <c r="L10" s="13" t="s">
        <v>6</v>
      </c>
      <c r="M10" s="14"/>
      <c r="N10" s="14" t="s">
        <v>6</v>
      </c>
      <c r="O10" s="14"/>
      <c r="P10" s="14" t="s">
        <v>11</v>
      </c>
      <c r="Q10" s="14"/>
      <c r="R10" s="15"/>
      <c r="S10" s="16"/>
      <c r="T10" s="6"/>
    </row>
    <row r="11" spans="2:20" s="10" customFormat="1" ht="13.5" customHeight="1">
      <c r="B11" s="12" t="s">
        <v>12</v>
      </c>
      <c r="D11" s="14" t="s">
        <v>12</v>
      </c>
      <c r="E11" s="11"/>
      <c r="F11" s="12" t="s">
        <v>13</v>
      </c>
      <c r="G11" s="14"/>
      <c r="H11" s="12" t="s">
        <v>14</v>
      </c>
      <c r="I11" s="12"/>
      <c r="J11" s="12" t="s">
        <v>15</v>
      </c>
      <c r="K11" s="17"/>
      <c r="L11" s="12" t="s">
        <v>29</v>
      </c>
      <c r="M11" s="17"/>
      <c r="N11" s="12" t="s">
        <v>85</v>
      </c>
      <c r="O11" s="17"/>
      <c r="P11" s="12" t="s">
        <v>15</v>
      </c>
      <c r="Q11" s="17"/>
      <c r="R11" s="18" t="s">
        <v>92</v>
      </c>
      <c r="S11" s="15"/>
      <c r="T11" s="19">
        <v>2010</v>
      </c>
    </row>
    <row r="12" spans="1:23" s="15" customFormat="1" ht="12.75" customHeight="1">
      <c r="A12" s="20" t="s">
        <v>28</v>
      </c>
      <c r="B12" s="21"/>
      <c r="C12" s="22" t="s">
        <v>16</v>
      </c>
      <c r="D12" s="21"/>
      <c r="E12" s="23"/>
      <c r="F12" s="21"/>
      <c r="G12" s="24"/>
      <c r="H12" s="21"/>
      <c r="I12" s="21"/>
      <c r="J12" s="21"/>
      <c r="K12" s="24"/>
      <c r="L12" s="25"/>
      <c r="M12" s="26"/>
      <c r="N12" s="25"/>
      <c r="O12" s="26"/>
      <c r="P12" s="25"/>
      <c r="Q12" s="24"/>
      <c r="R12" s="21"/>
      <c r="S12" s="21"/>
      <c r="T12" s="21"/>
      <c r="U12" s="21"/>
      <c r="V12" s="21"/>
      <c r="W12" s="21"/>
    </row>
    <row r="13" spans="1:23" s="15" customFormat="1" ht="12.75" customHeight="1">
      <c r="A13" s="27"/>
      <c r="B13" s="21"/>
      <c r="C13" s="22"/>
      <c r="D13" s="21"/>
      <c r="E13" s="23"/>
      <c r="F13" s="21"/>
      <c r="G13" s="24"/>
      <c r="H13" s="21"/>
      <c r="I13" s="21"/>
      <c r="J13" s="21"/>
      <c r="K13" s="24"/>
      <c r="L13" s="25"/>
      <c r="M13" s="26"/>
      <c r="N13" s="25"/>
      <c r="O13" s="26"/>
      <c r="P13" s="25"/>
      <c r="Q13" s="24"/>
      <c r="R13" s="21"/>
      <c r="S13" s="21"/>
      <c r="T13" s="21"/>
      <c r="U13" s="21"/>
      <c r="V13" s="21"/>
      <c r="W13" s="21"/>
    </row>
    <row r="14" spans="1:23" s="15" customFormat="1" ht="12.75" customHeight="1">
      <c r="A14" s="27" t="s">
        <v>17</v>
      </c>
      <c r="B14" s="21">
        <f>+Land!H52+'Land Improv'!O52</f>
        <v>281784.6743385674</v>
      </c>
      <c r="C14" s="22"/>
      <c r="D14" s="21">
        <f>+Leaseholds!O52+'Bldgs-Wood'!O52+'Bldgs-Brick'!O52</f>
        <v>3875601.050333405</v>
      </c>
      <c r="E14" s="23"/>
      <c r="F14" s="21">
        <f>+Vehicles!O52+'Mach &amp; Equip'!O52+'Road Equip'!O52</f>
        <v>875625.0700000001</v>
      </c>
      <c r="G14" s="24"/>
      <c r="H14" s="21">
        <f>+Comp!O52</f>
        <v>40563.42</v>
      </c>
      <c r="I14" s="21"/>
      <c r="J14" s="21">
        <f>+'Gen AUC'!H52</f>
        <v>0</v>
      </c>
      <c r="K14" s="24"/>
      <c r="L14" s="25">
        <f>+'Trans-Land'!H52+'Rd Surface'!O52+'Rd Grade'!O67+Bridges!O52+'Traffic Lights &amp; Equip'!O52</f>
        <v>628272.45</v>
      </c>
      <c r="M14" s="26"/>
      <c r="N14" s="25">
        <f>+Dams!O52+'W&amp;S-Equip'!O52+'W&amp;S-Networks'!O52+'W&amp;S-Bldgs Wood'!O52+'W&amp;S-Bldgs Brick'!O52+'W&amp;S-Land Improv'!O52+'W&amp;S-Land'!H52</f>
        <v>5463710.61</v>
      </c>
      <c r="O14" s="26"/>
      <c r="P14" s="25">
        <f>+'W&amp;S-AUC'!H52+'Trans-AUC'!H52</f>
        <v>0</v>
      </c>
      <c r="Q14" s="24"/>
      <c r="R14" s="21">
        <f>SUM(B14:P14)</f>
        <v>11165557.274671972</v>
      </c>
      <c r="S14" s="21"/>
      <c r="T14" s="21">
        <f>+Land!E52+'Land Improv'!I52+'Bldgs-Brick'!I52+'Bldgs-Wood'!I52+Vehicles!I52+'Mach &amp; Equip'!I52+'Road Equip'!I52+Comp!I52+Leaseholds!I52+'Gen AUC'!E52+'Trans-Land'!E52+'Rd Surface'!I52+'Rd Grade'!I67+Bridges!I52+'Traffic Lights &amp; Equip'!I52+'Trans-AUC'!E52+'W&amp;S-Land'!E52+'W&amp;S-Land Improv'!I52+'W&amp;S-Bldgs Brick'!I52+'W&amp;S-Bldgs Wood'!I52+'W&amp;S-Networks'!I52+'W&amp;S-Equip'!I52+Dams!I52+'W&amp;S-AUC'!E52</f>
        <v>10379234.33369972</v>
      </c>
      <c r="U14" s="188" t="s">
        <v>299</v>
      </c>
      <c r="V14" s="21"/>
      <c r="W14" s="21"/>
    </row>
    <row r="15" spans="1:23" s="15" customFormat="1" ht="13.5" customHeight="1">
      <c r="A15" s="27"/>
      <c r="B15" s="21"/>
      <c r="C15" s="22"/>
      <c r="D15" s="21"/>
      <c r="E15" s="23"/>
      <c r="F15" s="21"/>
      <c r="G15" s="24"/>
      <c r="H15" s="21"/>
      <c r="I15" s="21"/>
      <c r="J15" s="21"/>
      <c r="K15" s="24"/>
      <c r="L15" s="25"/>
      <c r="M15" s="26"/>
      <c r="N15" s="25"/>
      <c r="O15" s="26"/>
      <c r="P15" s="25"/>
      <c r="Q15" s="24"/>
      <c r="R15" s="21"/>
      <c r="S15" s="21"/>
      <c r="T15" s="21"/>
      <c r="U15" s="21"/>
      <c r="V15" s="21"/>
      <c r="W15" s="21"/>
    </row>
    <row r="16" spans="1:23" s="15" customFormat="1" ht="13.5" customHeight="1">
      <c r="A16" s="27" t="s">
        <v>18</v>
      </c>
      <c r="B16" s="21">
        <f>+Land!I52+'Land Improv'!T52</f>
        <v>55564.691331469134</v>
      </c>
      <c r="C16" s="22"/>
      <c r="D16" s="21">
        <f>+Leaseholds!T52+'Bldgs-Wood'!T52+'Bldgs-Brick'!T52</f>
        <v>2500</v>
      </c>
      <c r="E16" s="23"/>
      <c r="F16" s="21">
        <f>+Vehicles!T52+'Mach &amp; Equip'!T52+'Road Equip'!T52</f>
        <v>15000</v>
      </c>
      <c r="G16" s="24"/>
      <c r="H16" s="21">
        <f>+Comp!T52</f>
        <v>0</v>
      </c>
      <c r="I16" s="21"/>
      <c r="J16" s="21">
        <f>+'Gen AUC'!I52</f>
        <v>0</v>
      </c>
      <c r="K16" s="24"/>
      <c r="L16" s="25">
        <f>+'Trans-Land'!I52+'Rd Surface'!T52+'Rd Grade'!T67+Bridges!T52+'Traffic Lights &amp; Equip'!T52</f>
        <v>0</v>
      </c>
      <c r="M16" s="26"/>
      <c r="N16" s="25">
        <f>+Dams!T52+'W&amp;S-Equip'!T52+'W&amp;S-Networks'!T52+'W&amp;S-Bldgs Wood'!T52+'W&amp;S-Bldgs Brick'!T52+'W&amp;S-Land Improv'!T52+'W&amp;S-Land'!I52</f>
        <v>0</v>
      </c>
      <c r="O16" s="26"/>
      <c r="P16" s="25">
        <f>+'W&amp;S-AUC'!I52+'Trans-AUC'!I52</f>
        <v>0</v>
      </c>
      <c r="Q16" s="24"/>
      <c r="R16" s="21">
        <f>SUM(B16:P16)</f>
        <v>73064.69133146913</v>
      </c>
      <c r="S16" s="21"/>
      <c r="T16" s="21">
        <f>+Land!F52+'Land Improv'!M52+'Bldgs-Brick'!M52+'Bldgs-Wood'!M52+Vehicles!M52+'Mach &amp; Equip'!M52+'Road Equip'!M52+Comp!M52+Leaseholds!M52+'Gen AUC'!F52+'Trans-Land'!F52+'Rd Surface'!M52+'Rd Grade'!M67+Bridges!M52+'Traffic Lights &amp; Equip'!M52+'Trans-AUC'!F52+'W&amp;S-Land'!F52+'W&amp;S-Land Improv'!M52+'W&amp;S-Bldgs Brick'!M52+'W&amp;S-Bldgs Wood'!M52+'W&amp;S-Networks'!M52+'W&amp;S-Equip'!M52+Dams!M52+'W&amp;S-AUC'!F52</f>
        <v>2061078.339427834</v>
      </c>
      <c r="U16" s="188" t="s">
        <v>299</v>
      </c>
      <c r="V16" s="21"/>
      <c r="W16" s="21"/>
    </row>
    <row r="17" spans="1:23" s="15" customFormat="1" ht="13.5" customHeight="1">
      <c r="A17" s="28"/>
      <c r="B17" s="21"/>
      <c r="C17" s="22"/>
      <c r="D17" s="21"/>
      <c r="E17" s="23"/>
      <c r="F17" s="21"/>
      <c r="G17" s="24"/>
      <c r="H17" s="21"/>
      <c r="I17" s="21"/>
      <c r="J17" s="21"/>
      <c r="K17" s="24"/>
      <c r="L17" s="25"/>
      <c r="M17" s="26"/>
      <c r="N17" s="25"/>
      <c r="O17" s="26"/>
      <c r="P17" s="25"/>
      <c r="Q17" s="24"/>
      <c r="R17" s="21"/>
      <c r="S17" s="21"/>
      <c r="T17" s="21"/>
      <c r="U17" s="21"/>
      <c r="V17" s="21"/>
      <c r="W17" s="21"/>
    </row>
    <row r="18" spans="1:23" s="15" customFormat="1" ht="13.5" customHeight="1">
      <c r="A18" s="27" t="s">
        <v>19</v>
      </c>
      <c r="B18" s="29">
        <f>+Land!J52+'Land Improv'!U52</f>
        <v>-2047.5371047537105</v>
      </c>
      <c r="C18" s="22"/>
      <c r="D18" s="29">
        <f>+Leaseholds!U52+'Bldgs-Wood'!U52+'Bldgs-Brick'!U52</f>
        <v>-436.6530436653044</v>
      </c>
      <c r="E18" s="21"/>
      <c r="F18" s="29">
        <f>+Vehicles!U52+'Mach &amp; Equip'!U52+'Road Equip'!U52</f>
        <v>-3204.65</v>
      </c>
      <c r="G18" s="24"/>
      <c r="H18" s="29">
        <f>+Comp!U52</f>
        <v>0</v>
      </c>
      <c r="I18" s="24"/>
      <c r="J18" s="29">
        <f>+'Gen AUC'!J52</f>
        <v>0</v>
      </c>
      <c r="K18" s="24"/>
      <c r="L18" s="29">
        <f>+'Trans-Land'!J52+'Rd Surface'!U52+'Rd Grade'!U67+Bridges!U52+'Traffic Lights &amp; Equip'!U52</f>
        <v>0</v>
      </c>
      <c r="M18" s="24"/>
      <c r="N18" s="29">
        <f>+Dams!U52+'W&amp;S-Equip'!U52+'W&amp;S-Networks'!U52+'W&amp;S-Bldgs Wood'!U52+'W&amp;S-Bldgs Brick'!U52+'W&amp;S-Land Improv'!U52+'W&amp;S-Land'!J52</f>
        <v>0</v>
      </c>
      <c r="O18" s="24"/>
      <c r="P18" s="29">
        <f>+'W&amp;S-AUC'!J52+'Trans-AUC'!J52</f>
        <v>0</v>
      </c>
      <c r="Q18" s="24"/>
      <c r="R18" s="29">
        <f>SUM(B18:P18)</f>
        <v>-5688.840148419014</v>
      </c>
      <c r="S18" s="21"/>
      <c r="T18" s="29">
        <f>+Land!G52+'Land Improv'!N52+'Bldgs-Brick'!N52+'Bldgs-Wood'!N52+Vehicles!N52+'Mach &amp; Equip'!N52+'Road Equip'!N52+Comp!N52+Leaseholds!N52+'Gen AUC'!G52+'Trans-Land'!G52+'Rd Surface'!N52+'Rd Grade'!N67+Bridges!N52+'Traffic Lights &amp; Equip'!N52+'Trans-AUC'!G52+'W&amp;S-Land'!G52+'W&amp;S-Land Improv'!N52+'W&amp;S-Bldgs Brick'!N52+'W&amp;S-Bldgs Wood'!N52+'W&amp;S-Networks'!N52+'W&amp;S-Equip'!N52+Dams!N52+'W&amp;S-AUC'!G52</f>
        <v>-1274755.3984555819</v>
      </c>
      <c r="U18" s="188" t="s">
        <v>299</v>
      </c>
      <c r="V18" s="21"/>
      <c r="W18" s="21"/>
    </row>
    <row r="19" spans="1:23" s="15" customFormat="1" ht="13.5" customHeight="1">
      <c r="A19" s="30"/>
      <c r="B19" s="24"/>
      <c r="C19" s="31"/>
      <c r="D19" s="24"/>
      <c r="E19" s="32"/>
      <c r="F19" s="24"/>
      <c r="G19" s="24"/>
      <c r="H19" s="24"/>
      <c r="I19" s="24"/>
      <c r="J19" s="24"/>
      <c r="K19" s="24"/>
      <c r="L19" s="24"/>
      <c r="M19" s="24"/>
      <c r="N19" s="24"/>
      <c r="O19" s="24"/>
      <c r="P19" s="24"/>
      <c r="Q19" s="24"/>
      <c r="R19" s="24"/>
      <c r="S19" s="24"/>
      <c r="T19" s="24"/>
      <c r="U19" s="24"/>
      <c r="V19" s="21"/>
      <c r="W19" s="21"/>
    </row>
    <row r="20" spans="1:23" s="15" customFormat="1" ht="13.5" customHeight="1">
      <c r="A20" s="27" t="s">
        <v>20</v>
      </c>
      <c r="B20" s="29">
        <f>SUM(B14:B18)</f>
        <v>335301.8285652828</v>
      </c>
      <c r="C20" s="22" t="s">
        <v>16</v>
      </c>
      <c r="D20" s="29">
        <f>SUM(D14:D18)</f>
        <v>3877664.3972897395</v>
      </c>
      <c r="E20" s="21"/>
      <c r="F20" s="29">
        <f>SUM(F14:F18)</f>
        <v>887420.42</v>
      </c>
      <c r="G20" s="24"/>
      <c r="H20" s="29">
        <f>SUM(H14:H18)</f>
        <v>40563.42</v>
      </c>
      <c r="I20" s="24"/>
      <c r="J20" s="29">
        <f>SUM(J14:J18)</f>
        <v>0</v>
      </c>
      <c r="K20" s="24"/>
      <c r="L20" s="29">
        <f>SUM(L14:L18)</f>
        <v>628272.45</v>
      </c>
      <c r="M20" s="24"/>
      <c r="N20" s="29">
        <f>SUM(N14:N18)</f>
        <v>5463710.61</v>
      </c>
      <c r="O20" s="24"/>
      <c r="P20" s="29">
        <f>SUM(P14:P18)</f>
        <v>0</v>
      </c>
      <c r="Q20" s="24"/>
      <c r="R20" s="29">
        <f>SUM(R14:R18)</f>
        <v>11232933.125855021</v>
      </c>
      <c r="S20" s="21"/>
      <c r="T20" s="29">
        <f>SUM(T14:T18)</f>
        <v>11165557.274671972</v>
      </c>
      <c r="U20" s="188" t="s">
        <v>299</v>
      </c>
      <c r="V20" s="21"/>
      <c r="W20" s="21"/>
    </row>
    <row r="21" spans="1:23" s="15" customFormat="1" ht="13.5" customHeight="1">
      <c r="A21" s="33"/>
      <c r="B21" s="21"/>
      <c r="C21" s="22" t="s">
        <v>16</v>
      </c>
      <c r="D21" s="21"/>
      <c r="E21" s="23" t="s">
        <v>16</v>
      </c>
      <c r="F21" s="21"/>
      <c r="G21" s="24"/>
      <c r="H21" s="21"/>
      <c r="I21" s="21"/>
      <c r="J21" s="21"/>
      <c r="K21" s="24"/>
      <c r="L21" s="21"/>
      <c r="M21" s="24"/>
      <c r="N21" s="21"/>
      <c r="O21" s="24"/>
      <c r="P21" s="21"/>
      <c r="Q21" s="24"/>
      <c r="R21" s="21"/>
      <c r="S21" s="21"/>
      <c r="T21" s="21"/>
      <c r="U21" s="21"/>
      <c r="V21" s="21"/>
      <c r="W21" s="21"/>
    </row>
    <row r="22" spans="1:23" s="15" customFormat="1" ht="13.5" customHeight="1">
      <c r="A22" s="20" t="s">
        <v>21</v>
      </c>
      <c r="B22" s="21"/>
      <c r="C22" s="22" t="s">
        <v>16</v>
      </c>
      <c r="D22" s="21"/>
      <c r="E22" s="23" t="s">
        <v>16</v>
      </c>
      <c r="F22" s="21"/>
      <c r="G22" s="24"/>
      <c r="H22" s="21"/>
      <c r="I22" s="21"/>
      <c r="J22" s="21"/>
      <c r="K22" s="24"/>
      <c r="L22" s="21"/>
      <c r="M22" s="24"/>
      <c r="N22" s="21"/>
      <c r="O22" s="24"/>
      <c r="P22" s="21"/>
      <c r="Q22" s="24"/>
      <c r="R22" s="21"/>
      <c r="S22" s="21"/>
      <c r="T22" s="21"/>
      <c r="U22" s="21"/>
      <c r="V22" s="21"/>
      <c r="W22" s="21"/>
    </row>
    <row r="23" spans="1:23" s="15" customFormat="1" ht="13.5" customHeight="1">
      <c r="A23" s="27"/>
      <c r="B23" s="21"/>
      <c r="C23" s="22"/>
      <c r="D23" s="21"/>
      <c r="E23" s="23"/>
      <c r="F23" s="21"/>
      <c r="G23" s="24"/>
      <c r="H23" s="21"/>
      <c r="I23" s="21"/>
      <c r="J23" s="21"/>
      <c r="K23" s="24"/>
      <c r="L23" s="21"/>
      <c r="M23" s="24"/>
      <c r="N23" s="21"/>
      <c r="O23" s="24"/>
      <c r="P23" s="21"/>
      <c r="Q23" s="24"/>
      <c r="R23" s="21"/>
      <c r="S23" s="21"/>
      <c r="T23" s="21"/>
      <c r="U23" s="21"/>
      <c r="V23" s="21"/>
      <c r="W23" s="21"/>
    </row>
    <row r="24" spans="1:23" s="15" customFormat="1" ht="13.5" customHeight="1">
      <c r="A24" s="27" t="s">
        <v>22</v>
      </c>
      <c r="B24" s="21">
        <f>-'Land Improv'!R52</f>
        <v>112061.42411590237</v>
      </c>
      <c r="C24" s="22"/>
      <c r="D24" s="21">
        <f>-Leaseholds!R52-'Bldgs-Wood'!R52-'Bldgs-Brick'!R52</f>
        <v>1679022.3105025184</v>
      </c>
      <c r="E24" s="23"/>
      <c r="F24" s="21">
        <f>-Vehicles!R52-'Mach &amp; Equip'!R52-'Road Equip'!R52</f>
        <v>384419.51049863105</v>
      </c>
      <c r="G24" s="24"/>
      <c r="H24" s="21">
        <f>-Comp!R52</f>
        <v>30203.336731348387</v>
      </c>
      <c r="I24" s="21"/>
      <c r="J24" s="21">
        <v>0</v>
      </c>
      <c r="K24" s="24"/>
      <c r="L24" s="25">
        <f>-'Rd Surface'!R52-'Rd Grade'!R67-Bridges!R52-'Traffic Lights &amp; Equip'!R52</f>
        <v>477142.92579825455</v>
      </c>
      <c r="M24" s="26"/>
      <c r="N24" s="25">
        <f>-Dams!R52-'W&amp;S-Equip'!R52-'W&amp;S-Networks'!R52-'W&amp;S-Bldgs Wood'!R52-'W&amp;S-Bldgs Brick'!R52-'W&amp;S-Land Improv'!R52</f>
        <v>1431997.9769016658</v>
      </c>
      <c r="O24" s="26"/>
      <c r="P24" s="25">
        <v>0</v>
      </c>
      <c r="Q24" s="24"/>
      <c r="R24" s="21">
        <f>SUM(B24:P24)</f>
        <v>4114847.48454832</v>
      </c>
      <c r="S24" s="21"/>
      <c r="T24" s="21">
        <f>-'Land Improv'!K52-'Bldgs-Brick'!K52-'Bldgs-Wood'!K52-Vehicles!K52-'Mach &amp; Equip'!K52-'Road Equip'!K52-Comp!K52-Leaseholds!K52-'Rd Surface'!K52-'Rd Grade'!K67-Bridges!K52-'Traffic Lights &amp; Equip'!K52-'W&amp;S-Land Improv'!K52-'W&amp;S-Bldgs Brick'!K52-'W&amp;S-Bldgs Wood'!K52-'W&amp;S-Networks'!K52-'W&amp;S-Equip'!K52-Dams!K52</f>
        <v>3876234.5233367756</v>
      </c>
      <c r="U24" s="188" t="s">
        <v>299</v>
      </c>
      <c r="V24" s="21"/>
      <c r="W24" s="21"/>
    </row>
    <row r="25" spans="2:23" s="15" customFormat="1" ht="13.5" customHeight="1">
      <c r="B25" s="21"/>
      <c r="C25" s="22"/>
      <c r="D25" s="21"/>
      <c r="E25" s="23"/>
      <c r="F25" s="21"/>
      <c r="G25" s="24"/>
      <c r="H25" s="21"/>
      <c r="I25" s="21"/>
      <c r="J25" s="21"/>
      <c r="K25" s="24"/>
      <c r="L25" s="25"/>
      <c r="M25" s="26"/>
      <c r="N25" s="25"/>
      <c r="O25" s="26"/>
      <c r="P25" s="25"/>
      <c r="Q25" s="24"/>
      <c r="R25" s="21"/>
      <c r="S25" s="21"/>
      <c r="T25" s="21"/>
      <c r="U25" s="21"/>
      <c r="V25" s="21"/>
      <c r="W25" s="21"/>
    </row>
    <row r="26" spans="1:23" s="15" customFormat="1" ht="13.5" customHeight="1">
      <c r="A26" s="27" t="s">
        <v>23</v>
      </c>
      <c r="B26" s="24">
        <f>-'Land Improv'!X52</f>
        <v>11361.505555555555</v>
      </c>
      <c r="C26" s="31"/>
      <c r="D26" s="24">
        <f>-Leaseholds!X52-'Bldgs-Wood'!X52-'Bldgs-Brick'!X52</f>
        <v>98038.15618376713</v>
      </c>
      <c r="E26" s="32"/>
      <c r="F26" s="24">
        <f>-Vehicles!X52-'Mach &amp; Equip'!X52-'Road Equip'!X52</f>
        <v>66434.58716666666</v>
      </c>
      <c r="G26" s="24"/>
      <c r="H26" s="24">
        <f>-Comp!X52</f>
        <v>4650.9995</v>
      </c>
      <c r="I26" s="24"/>
      <c r="J26" s="24">
        <v>0</v>
      </c>
      <c r="K26" s="24"/>
      <c r="L26" s="26">
        <f>-'Rd Surface'!X52-'Rd Grade'!X67-Bridges!X52-'Traffic Lights &amp; Equip'!X52</f>
        <v>14582.961249999997</v>
      </c>
      <c r="M26" s="26"/>
      <c r="N26" s="26">
        <f>-Dams!X52-'W&amp;S-Equip'!X52-'W&amp;S-Networks'!X52-'W&amp;S-Bldgs Wood'!X52-'W&amp;S-Bldgs Brick'!X52-'W&amp;S-Land Improv'!X52</f>
        <v>111555.97133333335</v>
      </c>
      <c r="O26" s="26"/>
      <c r="P26" s="26">
        <v>0</v>
      </c>
      <c r="Q26" s="24"/>
      <c r="R26" s="21">
        <f>SUM(B26:P26)</f>
        <v>306624.1809893227</v>
      </c>
      <c r="S26" s="24"/>
      <c r="T26" s="21">
        <f>-'Land Improv'!Q52-'Bldgs-Brick'!Q52-'Bldgs-Wood'!Q52-Vehicles!Q52-'Mach &amp; Equip'!Q52-'Road Equip'!Q52-Comp!Q52-Leaseholds!Q52-'Rd Surface'!Q52-'Rd Grade'!Q67-Bridges!Q52-'Traffic Lights &amp; Equip'!Q52-'W&amp;S-Land Improv'!Q52-'W&amp;S-Bldgs Brick'!Q52-'W&amp;S-Bldgs Wood'!Q52-'W&amp;S-Networks'!Q52-'W&amp;S-Equip'!Q52-Dams!Q52</f>
        <v>269827.54121154494</v>
      </c>
      <c r="U26" s="188" t="s">
        <v>299</v>
      </c>
      <c r="V26" s="21"/>
      <c r="W26" s="21"/>
    </row>
    <row r="27" spans="1:23" s="15" customFormat="1" ht="13.5" customHeight="1">
      <c r="A27" s="27"/>
      <c r="B27" s="24"/>
      <c r="C27" s="31"/>
      <c r="D27" s="24"/>
      <c r="E27" s="32"/>
      <c r="F27" s="24"/>
      <c r="G27" s="24"/>
      <c r="H27" s="24"/>
      <c r="I27" s="24"/>
      <c r="J27" s="24"/>
      <c r="K27" s="24"/>
      <c r="L27" s="24"/>
      <c r="M27" s="24"/>
      <c r="N27" s="24"/>
      <c r="O27" s="24"/>
      <c r="P27" s="24"/>
      <c r="Q27" s="24"/>
      <c r="R27" s="24"/>
      <c r="S27" s="24"/>
      <c r="T27" s="24"/>
      <c r="U27" s="21"/>
      <c r="V27" s="21"/>
      <c r="W27" s="21"/>
    </row>
    <row r="28" spans="1:23" s="15" customFormat="1" ht="13.5" customHeight="1">
      <c r="A28" s="27" t="s">
        <v>24</v>
      </c>
      <c r="B28" s="136"/>
      <c r="C28" s="22"/>
      <c r="D28" s="136">
        <f>-436.65</f>
        <v>-436.65</v>
      </c>
      <c r="E28" s="23"/>
      <c r="F28" s="136">
        <f>-3204.65</f>
        <v>-3204.65</v>
      </c>
      <c r="G28" s="24"/>
      <c r="H28" s="136"/>
      <c r="I28" s="137"/>
      <c r="J28" s="138">
        <v>0</v>
      </c>
      <c r="K28" s="24"/>
      <c r="L28" s="136"/>
      <c r="M28" s="24"/>
      <c r="N28" s="136"/>
      <c r="O28" s="24"/>
      <c r="P28" s="138">
        <v>0</v>
      </c>
      <c r="Q28" s="24"/>
      <c r="R28" s="29">
        <f>SUM(B28:P28)</f>
        <v>-3641.3</v>
      </c>
      <c r="S28" s="21"/>
      <c r="T28" s="138">
        <f>+'2010 SUM'!R28</f>
        <v>-31214.58</v>
      </c>
      <c r="U28" s="188" t="s">
        <v>299</v>
      </c>
      <c r="V28" s="21"/>
      <c r="W28" s="21"/>
    </row>
    <row r="29" spans="1:23" s="35" customFormat="1" ht="13.5" customHeight="1">
      <c r="A29" s="34"/>
      <c r="B29" s="24"/>
      <c r="C29" s="31"/>
      <c r="D29" s="24"/>
      <c r="E29" s="32"/>
      <c r="F29" s="24"/>
      <c r="G29" s="24"/>
      <c r="H29" s="24"/>
      <c r="I29" s="24"/>
      <c r="J29" s="24"/>
      <c r="K29" s="24"/>
      <c r="L29" s="24"/>
      <c r="M29" s="24"/>
      <c r="N29" s="24"/>
      <c r="O29" s="24"/>
      <c r="P29" s="24"/>
      <c r="Q29" s="24"/>
      <c r="R29" s="24"/>
      <c r="S29" s="24"/>
      <c r="T29" s="24"/>
      <c r="U29" s="24"/>
      <c r="V29" s="24"/>
      <c r="W29" s="24"/>
    </row>
    <row r="30" spans="1:23" s="15" customFormat="1" ht="13.5" customHeight="1">
      <c r="A30" s="36" t="s">
        <v>25</v>
      </c>
      <c r="B30" s="29">
        <f>SUM(B24:B28)</f>
        <v>123422.92967145792</v>
      </c>
      <c r="C30" s="22" t="s">
        <v>16</v>
      </c>
      <c r="D30" s="29">
        <f>SUM(D24:D28)</f>
        <v>1776623.8166862857</v>
      </c>
      <c r="E30" s="21"/>
      <c r="F30" s="29">
        <f>SUM(F24:F28)</f>
        <v>447649.44766529766</v>
      </c>
      <c r="G30" s="24"/>
      <c r="H30" s="29">
        <f>SUM(H24:H28)</f>
        <v>34854.33623134839</v>
      </c>
      <c r="I30" s="24"/>
      <c r="J30" s="29">
        <f>SUM(J24:J28)</f>
        <v>0</v>
      </c>
      <c r="K30" s="24"/>
      <c r="L30" s="29">
        <f>SUM(L24:L28)</f>
        <v>491725.88704825455</v>
      </c>
      <c r="M30" s="24"/>
      <c r="N30" s="29">
        <f>SUM(N24:N28)</f>
        <v>1543553.948234999</v>
      </c>
      <c r="O30" s="24"/>
      <c r="P30" s="29">
        <f>SUM(P24:P28)</f>
        <v>0</v>
      </c>
      <c r="Q30" s="24"/>
      <c r="R30" s="29">
        <f>SUM(R24:R28)</f>
        <v>4417830.3655376425</v>
      </c>
      <c r="S30" s="21"/>
      <c r="T30" s="29">
        <f>SUM(T24:T28)</f>
        <v>4114847.4845483205</v>
      </c>
      <c r="U30" s="188" t="s">
        <v>299</v>
      </c>
      <c r="V30" s="21"/>
      <c r="W30" s="21"/>
    </row>
    <row r="31" spans="1:23" s="15" customFormat="1" ht="13.5" customHeight="1">
      <c r="A31" s="36"/>
      <c r="B31" s="24"/>
      <c r="C31" s="22"/>
      <c r="D31" s="24"/>
      <c r="E31" s="21"/>
      <c r="F31" s="24"/>
      <c r="G31" s="24"/>
      <c r="H31" s="24"/>
      <c r="I31" s="24"/>
      <c r="J31" s="24"/>
      <c r="K31" s="24"/>
      <c r="L31" s="24"/>
      <c r="M31" s="24"/>
      <c r="N31" s="24"/>
      <c r="O31" s="24"/>
      <c r="P31" s="24"/>
      <c r="Q31" s="24"/>
      <c r="R31" s="24"/>
      <c r="S31" s="21"/>
      <c r="T31" s="24"/>
      <c r="U31" s="21"/>
      <c r="V31" s="21"/>
      <c r="W31" s="21"/>
    </row>
    <row r="32" spans="1:23" s="15" customFormat="1" ht="13.5" customHeight="1">
      <c r="A32" s="33" t="s">
        <v>26</v>
      </c>
      <c r="B32" s="24"/>
      <c r="C32" s="22"/>
      <c r="D32" s="24"/>
      <c r="E32" s="32"/>
      <c r="F32" s="24"/>
      <c r="G32" s="24"/>
      <c r="H32" s="24"/>
      <c r="I32" s="24"/>
      <c r="J32" s="24"/>
      <c r="K32" s="24"/>
      <c r="L32" s="24"/>
      <c r="M32" s="24"/>
      <c r="N32" s="24"/>
      <c r="O32" s="24"/>
      <c r="P32" s="24"/>
      <c r="Q32" s="24"/>
      <c r="R32" s="24"/>
      <c r="S32" s="24"/>
      <c r="T32" s="24"/>
      <c r="U32" s="24"/>
      <c r="V32" s="21"/>
      <c r="W32" s="21"/>
    </row>
    <row r="33" spans="1:23" s="15" customFormat="1" ht="13.5" customHeight="1" thickBot="1">
      <c r="A33" s="27" t="s">
        <v>27</v>
      </c>
      <c r="B33" s="37">
        <f>B20-B30</f>
        <v>211878.8988938249</v>
      </c>
      <c r="C33" s="22" t="s">
        <v>16</v>
      </c>
      <c r="D33" s="37">
        <f>D20-D30</f>
        <v>2101040.580603454</v>
      </c>
      <c r="E33" s="21"/>
      <c r="F33" s="37">
        <f>F20-F30</f>
        <v>439770.9723347024</v>
      </c>
      <c r="G33" s="24"/>
      <c r="H33" s="37">
        <f>H20-H30</f>
        <v>5709.08376865161</v>
      </c>
      <c r="I33" s="24"/>
      <c r="J33" s="37">
        <f>J20-J30</f>
        <v>0</v>
      </c>
      <c r="K33" s="24"/>
      <c r="L33" s="37">
        <f>L20-L30</f>
        <v>136546.5629517454</v>
      </c>
      <c r="M33" s="24"/>
      <c r="N33" s="37">
        <f>N20-N30</f>
        <v>3920156.6617650012</v>
      </c>
      <c r="O33" s="24"/>
      <c r="P33" s="37">
        <f>P20-P30</f>
        <v>0</v>
      </c>
      <c r="Q33" s="24"/>
      <c r="R33" s="37">
        <f>R20-R30</f>
        <v>6815102.760317379</v>
      </c>
      <c r="S33" s="21"/>
      <c r="T33" s="37">
        <f>T20-T30</f>
        <v>7050709.790123651</v>
      </c>
      <c r="U33" s="188" t="s">
        <v>299</v>
      </c>
      <c r="V33" s="21"/>
      <c r="W33" s="21"/>
    </row>
    <row r="34" spans="1:23" s="15" customFormat="1" ht="13.5" customHeight="1" thickTop="1">
      <c r="A34" s="33"/>
      <c r="B34" s="21"/>
      <c r="C34" s="22" t="s">
        <v>16</v>
      </c>
      <c r="D34" s="21"/>
      <c r="E34" s="21"/>
      <c r="F34" s="21"/>
      <c r="G34" s="24"/>
      <c r="H34" s="21"/>
      <c r="I34" s="21"/>
      <c r="J34" s="21"/>
      <c r="K34" s="24"/>
      <c r="L34" s="21"/>
      <c r="M34" s="24"/>
      <c r="N34" s="21"/>
      <c r="O34" s="24"/>
      <c r="P34" s="21"/>
      <c r="Q34" s="24"/>
      <c r="R34" s="21"/>
      <c r="S34" s="21"/>
      <c r="T34" s="21"/>
      <c r="U34" s="21"/>
      <c r="V34" s="21"/>
      <c r="W34" s="21"/>
    </row>
    <row r="35" spans="1:23" s="15" customFormat="1" ht="13.5" customHeight="1">
      <c r="A35" s="33"/>
      <c r="B35" s="21"/>
      <c r="C35" s="22"/>
      <c r="D35" s="21"/>
      <c r="E35" s="21"/>
      <c r="F35" s="21"/>
      <c r="G35" s="24"/>
      <c r="H35" s="21"/>
      <c r="I35" s="21"/>
      <c r="J35" s="21"/>
      <c r="K35" s="24"/>
      <c r="L35" s="21"/>
      <c r="M35" s="24"/>
      <c r="N35" s="21"/>
      <c r="O35" s="24"/>
      <c r="P35" s="21"/>
      <c r="Q35" s="24"/>
      <c r="R35" s="21"/>
      <c r="S35" s="21"/>
      <c r="T35" s="21"/>
      <c r="U35" s="21"/>
      <c r="V35" s="21"/>
      <c r="W35" s="21"/>
    </row>
    <row r="36" spans="1:21" s="15" customFormat="1" ht="13.5" customHeight="1" thickBot="1">
      <c r="A36" s="139" t="s">
        <v>86</v>
      </c>
      <c r="B36" s="140">
        <f>+Land!K52+'Land Improv'!Z52</f>
        <v>211878.89889382495</v>
      </c>
      <c r="C36" s="33"/>
      <c r="D36" s="140">
        <f>+Leaseholds!Z52+'Bldgs-Wood'!Z52+'Bldgs-Brick'!Z52</f>
        <v>2101040.5836471193</v>
      </c>
      <c r="E36" s="21"/>
      <c r="F36" s="140">
        <f>+Vehicles!Z52+'Mach &amp; Equip'!Z52+'Road Equip'!Z52</f>
        <v>439770.97233470227</v>
      </c>
      <c r="G36" s="24"/>
      <c r="H36" s="140">
        <f>+Comp!Z52</f>
        <v>5709.08376865161</v>
      </c>
      <c r="I36" s="21"/>
      <c r="J36" s="140">
        <f>+'Gen AUC'!K52</f>
        <v>0</v>
      </c>
      <c r="K36" s="24"/>
      <c r="L36" s="141">
        <f>+'Trans-Land'!K52+'Rd Surface'!Z52+'Rd Grade'!Z67+Bridges!Z52+'Traffic Lights &amp; Equip'!Z52</f>
        <v>136546.5629517454</v>
      </c>
      <c r="M36" s="26"/>
      <c r="N36" s="141">
        <f>+Dams!Z52+'W&amp;S-Equip'!Z52+'W&amp;S-Networks'!Z52+'W&amp;S-Bldgs Wood'!Z52+'W&amp;S-Bldgs Brick'!Z52+'W&amp;S-Land Improv'!Z52+'W&amp;S-Land'!K52</f>
        <v>3920156.661765001</v>
      </c>
      <c r="O36" s="24"/>
      <c r="P36" s="141">
        <f>+'W&amp;S-AUC'!K52+'Trans-AUC'!K52</f>
        <v>0</v>
      </c>
      <c r="Q36" s="24"/>
      <c r="R36" s="140">
        <f>SUM(B36:P36)</f>
        <v>6815102.763361044</v>
      </c>
      <c r="S36" s="21"/>
      <c r="T36" s="140">
        <f>+Land!H52+'Land Improv'!S52+'Bldgs-Brick'!S52+'Bldgs-Wood'!S52+Vehicles!S52+'Mach &amp; Equip'!S52+'Road Equip'!S52+Comp!S52+Leaseholds!S52+'Gen AUC'!H52+'Trans-Land'!H52+'Rd Surface'!S52+'Rd Grade'!S67+Bridges!S52+'Traffic Lights &amp; Equip'!S52+'Trans-AUC'!H52+'W&amp;S-Land'!H52+'W&amp;S-Land Improv'!S52+'W&amp;S-Bldgs Brick'!S52+'W&amp;S-Bldgs Wood'!S52+'W&amp;S-Networks'!S52+'W&amp;S-Equip'!S52+Dams!S52+'W&amp;S-AUC'!H52</f>
        <v>7050709.790123652</v>
      </c>
      <c r="U36" s="188" t="s">
        <v>299</v>
      </c>
    </row>
    <row r="37" spans="1:19" s="15" customFormat="1" ht="13.5" customHeight="1" thickTop="1">
      <c r="A37" s="27"/>
      <c r="B37" s="21"/>
      <c r="C37" s="33"/>
      <c r="D37" s="21"/>
      <c r="E37" s="21"/>
      <c r="F37" s="21"/>
      <c r="G37" s="24"/>
      <c r="H37" s="21"/>
      <c r="I37" s="21"/>
      <c r="J37" s="21"/>
      <c r="K37" s="24"/>
      <c r="L37" s="2"/>
      <c r="M37" s="26"/>
      <c r="N37" s="7"/>
      <c r="O37" s="26"/>
      <c r="P37" s="21"/>
      <c r="Q37" s="24"/>
      <c r="R37" s="21"/>
      <c r="S37" s="21"/>
    </row>
    <row r="38" spans="2:19" s="15" customFormat="1" ht="13.5" customHeight="1">
      <c r="B38" s="21"/>
      <c r="C38" s="33"/>
      <c r="D38" s="21"/>
      <c r="E38" s="21"/>
      <c r="F38" s="21"/>
      <c r="G38" s="24"/>
      <c r="H38" s="21"/>
      <c r="I38" s="21"/>
      <c r="J38" s="21"/>
      <c r="K38" s="24"/>
      <c r="L38" s="2"/>
      <c r="M38" s="26"/>
      <c r="N38" s="7"/>
      <c r="O38" s="26"/>
      <c r="P38" s="21"/>
      <c r="Q38" s="24"/>
      <c r="R38" s="21"/>
      <c r="S38" s="21"/>
    </row>
    <row r="39" spans="2:19" s="15" customFormat="1" ht="13.5" customHeight="1">
      <c r="B39" s="21"/>
      <c r="C39" s="33"/>
      <c r="D39" s="21"/>
      <c r="E39" s="21"/>
      <c r="F39" s="21"/>
      <c r="G39" s="24"/>
      <c r="H39" s="21"/>
      <c r="I39" s="21"/>
      <c r="J39" s="21"/>
      <c r="K39" s="24"/>
      <c r="L39" s="21"/>
      <c r="M39" s="24"/>
      <c r="N39" s="24"/>
      <c r="O39" s="24"/>
      <c r="P39" s="21"/>
      <c r="Q39" s="24"/>
      <c r="R39" s="21"/>
      <c r="S39" s="21"/>
    </row>
    <row r="40" spans="1:55" s="42" customFormat="1" ht="13.5" customHeight="1">
      <c r="A40" s="38"/>
      <c r="B40" s="39"/>
      <c r="C40" s="38" t="s">
        <v>16</v>
      </c>
      <c r="D40" s="39"/>
      <c r="E40" s="40" t="s">
        <v>16</v>
      </c>
      <c r="F40" s="39"/>
      <c r="G40" s="41"/>
      <c r="H40" s="39"/>
      <c r="I40" s="39"/>
      <c r="J40" s="39"/>
      <c r="K40" s="41"/>
      <c r="L40" s="39"/>
      <c r="M40" s="41"/>
      <c r="N40" s="39"/>
      <c r="O40" s="41"/>
      <c r="P40" s="39"/>
      <c r="Q40" s="41"/>
      <c r="R40" s="39"/>
      <c r="S40" s="39"/>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row r="41" spans="1:55" s="42" customFormat="1" ht="13.5" customHeight="1">
      <c r="A41" s="38"/>
      <c r="B41" s="39"/>
      <c r="C41" s="38" t="s">
        <v>16</v>
      </c>
      <c r="D41" s="39"/>
      <c r="E41" s="40" t="s">
        <v>16</v>
      </c>
      <c r="F41" s="39"/>
      <c r="G41" s="41"/>
      <c r="H41" s="39"/>
      <c r="I41" s="39"/>
      <c r="J41" s="39"/>
      <c r="K41" s="41"/>
      <c r="L41" s="39"/>
      <c r="M41" s="41"/>
      <c r="N41" s="39"/>
      <c r="O41" s="41"/>
      <c r="P41" s="39"/>
      <c r="Q41" s="41"/>
      <c r="R41" s="39"/>
      <c r="S41" s="39"/>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row>
    <row r="42" spans="1:19" s="42" customFormat="1" ht="13.5" customHeight="1">
      <c r="A42" s="38"/>
      <c r="B42" s="39"/>
      <c r="C42" s="38" t="s">
        <v>16</v>
      </c>
      <c r="D42" s="39"/>
      <c r="E42" s="40" t="s">
        <v>16</v>
      </c>
      <c r="F42" s="39"/>
      <c r="G42" s="41"/>
      <c r="H42" s="39"/>
      <c r="I42" s="39"/>
      <c r="J42" s="39"/>
      <c r="K42" s="41"/>
      <c r="L42" s="39"/>
      <c r="M42" s="41"/>
      <c r="N42" s="44"/>
      <c r="O42" s="45"/>
      <c r="P42" s="39"/>
      <c r="Q42" s="41"/>
      <c r="R42" s="39"/>
      <c r="S42" s="39"/>
    </row>
    <row r="43" spans="1:19" s="42" customFormat="1" ht="13.5" customHeight="1">
      <c r="A43" s="38"/>
      <c r="B43" s="39"/>
      <c r="C43" s="38" t="s">
        <v>16</v>
      </c>
      <c r="D43" s="39"/>
      <c r="E43" s="40" t="s">
        <v>16</v>
      </c>
      <c r="F43" s="39"/>
      <c r="G43" s="41"/>
      <c r="H43" s="39"/>
      <c r="I43" s="39"/>
      <c r="J43" s="39"/>
      <c r="K43" s="41"/>
      <c r="L43" s="39"/>
      <c r="M43" s="41"/>
      <c r="N43" s="39"/>
      <c r="O43" s="41"/>
      <c r="P43" s="39"/>
      <c r="Q43" s="41"/>
      <c r="R43" s="39"/>
      <c r="S43" s="39"/>
    </row>
    <row r="44" spans="1:19" s="42" customFormat="1" ht="12" customHeight="1">
      <c r="A44" s="38"/>
      <c r="B44" s="41"/>
      <c r="C44" s="46"/>
      <c r="D44" s="46"/>
      <c r="E44" s="47"/>
      <c r="F44" s="41"/>
      <c r="G44" s="41"/>
      <c r="H44" s="48"/>
      <c r="I44" s="48"/>
      <c r="J44" s="48"/>
      <c r="K44" s="41"/>
      <c r="L44" s="39"/>
      <c r="M44" s="41"/>
      <c r="N44" s="39"/>
      <c r="O44" s="41"/>
      <c r="P44" s="39"/>
      <c r="Q44" s="41"/>
      <c r="R44" s="39"/>
      <c r="S44" s="39"/>
    </row>
    <row r="45" spans="1:19" s="42" customFormat="1" ht="12" customHeight="1">
      <c r="A45" s="38"/>
      <c r="B45" s="41"/>
      <c r="C45" s="49"/>
      <c r="D45" s="46"/>
      <c r="E45" s="47"/>
      <c r="F45" s="41"/>
      <c r="G45" s="41"/>
      <c r="H45" s="41"/>
      <c r="I45" s="41"/>
      <c r="J45" s="41"/>
      <c r="K45" s="41"/>
      <c r="L45" s="39"/>
      <c r="M45" s="41"/>
      <c r="O45" s="41"/>
      <c r="P45" s="39"/>
      <c r="Q45" s="41"/>
      <c r="R45" s="39"/>
      <c r="S45" s="39"/>
    </row>
    <row r="46" spans="1:19" s="42" customFormat="1" ht="12" customHeight="1">
      <c r="A46" s="38"/>
      <c r="B46" s="41"/>
      <c r="C46" s="49"/>
      <c r="D46" s="46"/>
      <c r="E46" s="47"/>
      <c r="F46" s="41"/>
      <c r="G46" s="41"/>
      <c r="H46" s="41"/>
      <c r="I46" s="41"/>
      <c r="J46" s="41"/>
      <c r="K46" s="41"/>
      <c r="L46" s="39"/>
      <c r="M46" s="41"/>
      <c r="N46" s="39"/>
      <c r="O46" s="41"/>
      <c r="P46" s="39"/>
      <c r="Q46" s="41"/>
      <c r="R46" s="39"/>
      <c r="S46" s="39"/>
    </row>
    <row r="47" spans="1:19" s="42" customFormat="1" ht="12" customHeight="1">
      <c r="A47" s="38"/>
      <c r="B47" s="41"/>
      <c r="C47" s="49"/>
      <c r="D47" s="46"/>
      <c r="E47" s="47"/>
      <c r="F47" s="41"/>
      <c r="G47" s="41"/>
      <c r="H47" s="41"/>
      <c r="I47" s="41"/>
      <c r="J47" s="41"/>
      <c r="K47" s="41"/>
      <c r="L47" s="39"/>
      <c r="M47" s="41"/>
      <c r="N47" s="44"/>
      <c r="O47" s="45"/>
      <c r="P47" s="39"/>
      <c r="Q47" s="41"/>
      <c r="R47" s="39"/>
      <c r="S47" s="39"/>
    </row>
    <row r="48" spans="1:19" s="42" customFormat="1" ht="12.75">
      <c r="A48" s="38"/>
      <c r="B48" s="41"/>
      <c r="C48" s="49"/>
      <c r="D48" s="46"/>
      <c r="E48" s="47"/>
      <c r="F48" s="41"/>
      <c r="G48" s="41"/>
      <c r="H48" s="41"/>
      <c r="I48" s="41"/>
      <c r="J48" s="41"/>
      <c r="K48" s="41"/>
      <c r="L48" s="39"/>
      <c r="M48" s="41"/>
      <c r="N48" s="39"/>
      <c r="O48" s="41"/>
      <c r="P48" s="39"/>
      <c r="Q48" s="41"/>
      <c r="R48" s="39"/>
      <c r="S48" s="39"/>
    </row>
    <row r="49" spans="1:19" s="42" customFormat="1" ht="12.75">
      <c r="A49" s="38"/>
      <c r="B49" s="41"/>
      <c r="C49" s="49"/>
      <c r="D49" s="41"/>
      <c r="E49" s="47"/>
      <c r="F49" s="41"/>
      <c r="G49" s="41"/>
      <c r="H49" s="41"/>
      <c r="I49" s="41"/>
      <c r="J49" s="41"/>
      <c r="K49" s="41"/>
      <c r="L49" s="39"/>
      <c r="M49" s="41"/>
      <c r="N49" s="39"/>
      <c r="O49" s="41"/>
      <c r="P49" s="39"/>
      <c r="Q49" s="41"/>
      <c r="R49" s="39"/>
      <c r="S49" s="39"/>
    </row>
    <row r="50" spans="1:19" s="42" customFormat="1" ht="12.75">
      <c r="A50" s="38"/>
      <c r="B50" s="41"/>
      <c r="C50" s="49"/>
      <c r="D50" s="41"/>
      <c r="E50" s="47"/>
      <c r="F50" s="41"/>
      <c r="G50" s="41"/>
      <c r="H50" s="50"/>
      <c r="I50" s="50"/>
      <c r="J50" s="50"/>
      <c r="K50" s="41"/>
      <c r="L50" s="39"/>
      <c r="M50" s="41"/>
      <c r="N50" s="39"/>
      <c r="O50" s="41"/>
      <c r="P50" s="39"/>
      <c r="Q50" s="41"/>
      <c r="R50" s="39"/>
      <c r="S50" s="39"/>
    </row>
    <row r="51" spans="1:19" s="42" customFormat="1" ht="12.75">
      <c r="A51" s="38"/>
      <c r="B51" s="41"/>
      <c r="C51" s="49"/>
      <c r="D51" s="41"/>
      <c r="E51" s="47"/>
      <c r="F51" s="41"/>
      <c r="G51" s="41"/>
      <c r="H51" s="41"/>
      <c r="I51" s="41"/>
      <c r="J51" s="41"/>
      <c r="K51" s="41"/>
      <c r="L51" s="39"/>
      <c r="M51" s="41"/>
      <c r="N51" s="39"/>
      <c r="O51" s="41"/>
      <c r="P51" s="39"/>
      <c r="Q51" s="41"/>
      <c r="R51" s="39"/>
      <c r="S51" s="39"/>
    </row>
    <row r="52" spans="1:19" s="42" customFormat="1" ht="12.75">
      <c r="A52" s="38"/>
      <c r="B52" s="39"/>
      <c r="C52" s="38" t="s">
        <v>16</v>
      </c>
      <c r="D52" s="39"/>
      <c r="E52" s="40"/>
      <c r="F52" s="39"/>
      <c r="G52" s="41"/>
      <c r="H52" s="39"/>
      <c r="I52" s="39"/>
      <c r="J52" s="39"/>
      <c r="K52" s="41"/>
      <c r="L52" s="39"/>
      <c r="M52" s="41"/>
      <c r="N52" s="39"/>
      <c r="O52" s="41"/>
      <c r="P52" s="39"/>
      <c r="Q52" s="41"/>
      <c r="R52" s="39"/>
      <c r="S52" s="39"/>
    </row>
    <row r="53" spans="1:19" s="42" customFormat="1" ht="13.5">
      <c r="A53" s="33"/>
      <c r="B53" s="39"/>
      <c r="C53" s="33"/>
      <c r="D53" s="39"/>
      <c r="E53" s="40"/>
      <c r="F53" s="39"/>
      <c r="G53" s="41"/>
      <c r="H53" s="39"/>
      <c r="I53" s="39"/>
      <c r="J53" s="39"/>
      <c r="K53" s="41"/>
      <c r="L53" s="39"/>
      <c r="M53" s="41"/>
      <c r="N53" s="39"/>
      <c r="O53" s="41"/>
      <c r="P53" s="39"/>
      <c r="Q53" s="41"/>
      <c r="R53" s="39"/>
      <c r="S53" s="39"/>
    </row>
    <row r="54" spans="1:19" s="42" customFormat="1" ht="13.5">
      <c r="A54" s="33"/>
      <c r="B54" s="39"/>
      <c r="C54" s="33" t="s">
        <v>16</v>
      </c>
      <c r="D54" s="39"/>
      <c r="E54" s="40" t="s">
        <v>16</v>
      </c>
      <c r="F54" s="39"/>
      <c r="G54" s="41"/>
      <c r="H54" s="39"/>
      <c r="I54" s="39"/>
      <c r="J54" s="39"/>
      <c r="K54" s="41"/>
      <c r="L54" s="39"/>
      <c r="M54" s="41"/>
      <c r="N54" s="39"/>
      <c r="O54" s="41"/>
      <c r="P54" s="39"/>
      <c r="Q54" s="41"/>
      <c r="R54" s="39"/>
      <c r="S54" s="39"/>
    </row>
    <row r="55" spans="1:19" s="42" customFormat="1" ht="13.5">
      <c r="A55" s="33"/>
      <c r="B55" s="39"/>
      <c r="C55" s="33" t="s">
        <v>16</v>
      </c>
      <c r="D55" s="39"/>
      <c r="E55" s="40" t="s">
        <v>16</v>
      </c>
      <c r="F55" s="39"/>
      <c r="G55" s="41"/>
      <c r="H55" s="39"/>
      <c r="I55" s="39"/>
      <c r="J55" s="39"/>
      <c r="K55" s="41"/>
      <c r="L55" s="39"/>
      <c r="M55" s="41"/>
      <c r="N55" s="39"/>
      <c r="O55" s="41"/>
      <c r="P55" s="39"/>
      <c r="Q55" s="41"/>
      <c r="R55" s="39"/>
      <c r="S55" s="39"/>
    </row>
    <row r="56" spans="1:19" s="42" customFormat="1" ht="13.5">
      <c r="A56" s="33"/>
      <c r="B56" s="39"/>
      <c r="C56" s="33"/>
      <c r="D56" s="39"/>
      <c r="E56" s="40"/>
      <c r="F56" s="39"/>
      <c r="G56" s="41"/>
      <c r="H56" s="39"/>
      <c r="I56" s="39"/>
      <c r="J56" s="39"/>
      <c r="K56" s="41"/>
      <c r="L56" s="39"/>
      <c r="M56" s="41"/>
      <c r="N56" s="39"/>
      <c r="O56" s="41"/>
      <c r="P56" s="39"/>
      <c r="Q56" s="41"/>
      <c r="R56" s="39"/>
      <c r="S56" s="39"/>
    </row>
    <row r="57" spans="1:19" s="42" customFormat="1" ht="13.5">
      <c r="A57" s="33"/>
      <c r="B57" s="39"/>
      <c r="C57" s="33"/>
      <c r="D57" s="39"/>
      <c r="E57" s="40"/>
      <c r="F57" s="39"/>
      <c r="G57" s="41"/>
      <c r="H57" s="39"/>
      <c r="I57" s="39"/>
      <c r="J57" s="39"/>
      <c r="K57" s="41"/>
      <c r="L57" s="39"/>
      <c r="M57" s="41"/>
      <c r="N57" s="39"/>
      <c r="O57" s="41"/>
      <c r="P57" s="39"/>
      <c r="Q57" s="41"/>
      <c r="R57" s="39"/>
      <c r="S57" s="39"/>
    </row>
    <row r="58" spans="1:19" s="42" customFormat="1" ht="13.5">
      <c r="A58" s="51"/>
      <c r="B58" s="39"/>
      <c r="C58" s="33"/>
      <c r="D58" s="39"/>
      <c r="E58" s="40"/>
      <c r="F58" s="39"/>
      <c r="G58" s="41"/>
      <c r="H58" s="39"/>
      <c r="I58" s="39"/>
      <c r="J58" s="39"/>
      <c r="K58" s="41"/>
      <c r="L58" s="39"/>
      <c r="M58" s="41"/>
      <c r="N58" s="39"/>
      <c r="O58" s="41"/>
      <c r="P58" s="39"/>
      <c r="Q58" s="41"/>
      <c r="R58" s="39"/>
      <c r="S58" s="39"/>
    </row>
    <row r="59" spans="1:19" s="42" customFormat="1" ht="13.5">
      <c r="A59" s="33"/>
      <c r="B59" s="39"/>
      <c r="C59" s="33"/>
      <c r="D59" s="39"/>
      <c r="E59" s="39"/>
      <c r="F59" s="39"/>
      <c r="G59" s="41"/>
      <c r="H59" s="39"/>
      <c r="I59" s="39"/>
      <c r="J59" s="39"/>
      <c r="K59" s="41"/>
      <c r="L59" s="39"/>
      <c r="M59" s="41"/>
      <c r="N59" s="39"/>
      <c r="O59" s="41"/>
      <c r="P59" s="39"/>
      <c r="Q59" s="41"/>
      <c r="R59" s="39"/>
      <c r="S59" s="39"/>
    </row>
    <row r="60" spans="1:19" s="42" customFormat="1" ht="13.5">
      <c r="A60" s="33"/>
      <c r="B60" s="39"/>
      <c r="C60" s="33" t="s">
        <v>16</v>
      </c>
      <c r="D60" s="39"/>
      <c r="E60" s="39"/>
      <c r="F60" s="39"/>
      <c r="G60" s="41"/>
      <c r="H60" s="39"/>
      <c r="I60" s="39"/>
      <c r="J60" s="39"/>
      <c r="K60" s="41"/>
      <c r="L60" s="39"/>
      <c r="M60" s="41"/>
      <c r="N60" s="39"/>
      <c r="O60" s="41"/>
      <c r="P60" s="39"/>
      <c r="Q60" s="41"/>
      <c r="R60" s="39"/>
      <c r="S60" s="39"/>
    </row>
    <row r="61" spans="1:19" s="42" customFormat="1" ht="13.5">
      <c r="A61" s="33"/>
      <c r="B61" s="39"/>
      <c r="C61" s="33" t="s">
        <v>16</v>
      </c>
      <c r="D61" s="39"/>
      <c r="E61" s="39"/>
      <c r="F61" s="39"/>
      <c r="G61" s="41"/>
      <c r="H61" s="39"/>
      <c r="I61" s="39"/>
      <c r="J61" s="39"/>
      <c r="K61" s="41"/>
      <c r="L61" s="39"/>
      <c r="M61" s="41"/>
      <c r="N61" s="39"/>
      <c r="O61" s="41"/>
      <c r="P61" s="39"/>
      <c r="Q61" s="41"/>
      <c r="R61" s="39"/>
      <c r="S61" s="39"/>
    </row>
    <row r="62" spans="1:19" s="42" customFormat="1" ht="13.5">
      <c r="A62" s="33"/>
      <c r="B62" s="39"/>
      <c r="C62" s="33" t="s">
        <v>16</v>
      </c>
      <c r="D62" s="39"/>
      <c r="E62" s="39"/>
      <c r="F62" s="39"/>
      <c r="G62" s="41"/>
      <c r="H62" s="39"/>
      <c r="I62" s="39"/>
      <c r="J62" s="39"/>
      <c r="K62" s="41"/>
      <c r="L62" s="39"/>
      <c r="M62" s="41"/>
      <c r="N62" s="39"/>
      <c r="O62" s="41"/>
      <c r="P62" s="39"/>
      <c r="Q62" s="41"/>
      <c r="R62" s="39"/>
      <c r="S62" s="39"/>
    </row>
    <row r="63" spans="1:19" s="42" customFormat="1" ht="13.5">
      <c r="A63" s="33"/>
      <c r="B63" s="39"/>
      <c r="C63" s="33" t="s">
        <v>16</v>
      </c>
      <c r="D63" s="39"/>
      <c r="E63" s="39"/>
      <c r="F63" s="39"/>
      <c r="G63" s="41"/>
      <c r="H63" s="39"/>
      <c r="I63" s="39"/>
      <c r="J63" s="39"/>
      <c r="K63" s="41"/>
      <c r="L63" s="39"/>
      <c r="M63" s="41"/>
      <c r="N63" s="39"/>
      <c r="O63" s="41"/>
      <c r="P63" s="39"/>
      <c r="Q63" s="41"/>
      <c r="R63" s="39"/>
      <c r="S63" s="39"/>
    </row>
    <row r="64" spans="1:19" s="42" customFormat="1" ht="13.5">
      <c r="A64" s="33"/>
      <c r="B64" s="39"/>
      <c r="C64" s="33" t="s">
        <v>16</v>
      </c>
      <c r="D64" s="39"/>
      <c r="E64" s="39"/>
      <c r="F64" s="39"/>
      <c r="G64" s="41"/>
      <c r="H64" s="39"/>
      <c r="I64" s="39"/>
      <c r="J64" s="39"/>
      <c r="K64" s="41"/>
      <c r="L64" s="39"/>
      <c r="M64" s="41"/>
      <c r="N64" s="39"/>
      <c r="O64" s="41"/>
      <c r="P64" s="39"/>
      <c r="Q64" s="41"/>
      <c r="R64" s="39"/>
      <c r="S64" s="39"/>
    </row>
    <row r="65" spans="1:19" s="42" customFormat="1" ht="13.5">
      <c r="A65" s="33"/>
      <c r="B65" s="39"/>
      <c r="C65" s="33" t="s">
        <v>16</v>
      </c>
      <c r="D65" s="39"/>
      <c r="E65" s="39"/>
      <c r="F65" s="39"/>
      <c r="G65" s="41"/>
      <c r="H65" s="39"/>
      <c r="I65" s="39"/>
      <c r="J65" s="39"/>
      <c r="K65" s="41"/>
      <c r="L65" s="39"/>
      <c r="M65" s="41"/>
      <c r="N65" s="39"/>
      <c r="O65" s="41"/>
      <c r="P65" s="39"/>
      <c r="Q65" s="41"/>
      <c r="R65" s="39"/>
      <c r="S65" s="39"/>
    </row>
    <row r="66" spans="1:19" s="42" customFormat="1" ht="13.5">
      <c r="A66" s="33"/>
      <c r="B66" s="39"/>
      <c r="C66" s="33"/>
      <c r="D66" s="39"/>
      <c r="E66" s="39"/>
      <c r="F66" s="39"/>
      <c r="G66" s="41"/>
      <c r="H66" s="39"/>
      <c r="I66" s="39"/>
      <c r="J66" s="39"/>
      <c r="K66" s="41"/>
      <c r="L66" s="39"/>
      <c r="M66" s="41"/>
      <c r="N66" s="39"/>
      <c r="O66" s="41"/>
      <c r="P66" s="39"/>
      <c r="Q66" s="41"/>
      <c r="R66" s="39"/>
      <c r="S66" s="39"/>
    </row>
    <row r="67" spans="1:19" s="42" customFormat="1" ht="13.5">
      <c r="A67" s="33"/>
      <c r="B67" s="39"/>
      <c r="C67" s="33"/>
      <c r="D67" s="39"/>
      <c r="E67" s="39"/>
      <c r="F67" s="39"/>
      <c r="G67" s="41"/>
      <c r="H67" s="39"/>
      <c r="I67" s="39"/>
      <c r="J67" s="39"/>
      <c r="K67" s="41"/>
      <c r="L67" s="39"/>
      <c r="M67" s="41"/>
      <c r="N67" s="39"/>
      <c r="O67" s="41"/>
      <c r="P67" s="39"/>
      <c r="Q67" s="41"/>
      <c r="R67" s="39"/>
      <c r="S67" s="39"/>
    </row>
    <row r="68" spans="1:19" s="42" customFormat="1" ht="13.5">
      <c r="A68" s="33"/>
      <c r="B68" s="39"/>
      <c r="C68" s="33"/>
      <c r="D68" s="39"/>
      <c r="E68" s="39"/>
      <c r="F68" s="39"/>
      <c r="G68" s="41"/>
      <c r="H68" s="39"/>
      <c r="I68" s="39"/>
      <c r="J68" s="39"/>
      <c r="K68" s="41"/>
      <c r="L68" s="39"/>
      <c r="M68" s="41"/>
      <c r="N68" s="39"/>
      <c r="O68" s="41"/>
      <c r="P68" s="39"/>
      <c r="Q68" s="41"/>
      <c r="R68" s="39"/>
      <c r="S68" s="39"/>
    </row>
    <row r="69" spans="1:19" s="42" customFormat="1" ht="13.5">
      <c r="A69" s="33"/>
      <c r="B69" s="39"/>
      <c r="C69" s="33"/>
      <c r="D69" s="39"/>
      <c r="E69" s="39"/>
      <c r="F69" s="39"/>
      <c r="G69" s="41"/>
      <c r="H69" s="39"/>
      <c r="I69" s="39"/>
      <c r="J69" s="39"/>
      <c r="K69" s="41"/>
      <c r="L69" s="39"/>
      <c r="M69" s="41"/>
      <c r="N69" s="39"/>
      <c r="O69" s="41"/>
      <c r="P69" s="39"/>
      <c r="Q69" s="41"/>
      <c r="R69" s="39"/>
      <c r="S69" s="39"/>
    </row>
    <row r="70" spans="1:19" s="42" customFormat="1" ht="13.5">
      <c r="A70" s="33"/>
      <c r="B70" s="39"/>
      <c r="C70" s="33"/>
      <c r="D70" s="39"/>
      <c r="E70" s="39"/>
      <c r="F70" s="39"/>
      <c r="G70" s="41"/>
      <c r="H70" s="39"/>
      <c r="I70" s="39"/>
      <c r="J70" s="39"/>
      <c r="K70" s="41"/>
      <c r="L70" s="39"/>
      <c r="M70" s="41"/>
      <c r="N70" s="39"/>
      <c r="O70" s="41"/>
      <c r="P70" s="39"/>
      <c r="Q70" s="41"/>
      <c r="R70" s="39"/>
      <c r="S70" s="39"/>
    </row>
    <row r="71" spans="1:19" s="42" customFormat="1" ht="13.5">
      <c r="A71" s="33"/>
      <c r="B71" s="39"/>
      <c r="C71" s="33"/>
      <c r="D71" s="39"/>
      <c r="E71" s="39"/>
      <c r="F71" s="39"/>
      <c r="G71" s="41"/>
      <c r="H71" s="39"/>
      <c r="I71" s="39"/>
      <c r="J71" s="39"/>
      <c r="K71" s="41"/>
      <c r="L71" s="39"/>
      <c r="M71" s="41"/>
      <c r="N71" s="39"/>
      <c r="O71" s="41"/>
      <c r="P71" s="39"/>
      <c r="Q71" s="41"/>
      <c r="R71" s="39"/>
      <c r="S71" s="39"/>
    </row>
    <row r="72" spans="1:19" s="42" customFormat="1" ht="13.5">
      <c r="A72" s="33"/>
      <c r="B72" s="39"/>
      <c r="C72" s="33"/>
      <c r="D72" s="39"/>
      <c r="E72" s="39"/>
      <c r="F72" s="39"/>
      <c r="G72" s="41"/>
      <c r="H72" s="39"/>
      <c r="I72" s="39"/>
      <c r="J72" s="39"/>
      <c r="K72" s="41"/>
      <c r="L72" s="39"/>
      <c r="M72" s="41"/>
      <c r="N72" s="39"/>
      <c r="O72" s="41"/>
      <c r="P72" s="39"/>
      <c r="Q72" s="41"/>
      <c r="R72" s="39"/>
      <c r="S72" s="39"/>
    </row>
    <row r="73" spans="1:19" s="42" customFormat="1" ht="13.5">
      <c r="A73" s="33"/>
      <c r="B73" s="39"/>
      <c r="C73" s="33"/>
      <c r="D73" s="39"/>
      <c r="E73" s="39"/>
      <c r="F73" s="39"/>
      <c r="G73" s="41"/>
      <c r="H73" s="39"/>
      <c r="I73" s="39"/>
      <c r="J73" s="39"/>
      <c r="K73" s="41"/>
      <c r="L73" s="39"/>
      <c r="M73" s="41"/>
      <c r="N73" s="39"/>
      <c r="O73" s="41"/>
      <c r="P73" s="39"/>
      <c r="Q73" s="41"/>
      <c r="R73" s="39"/>
      <c r="S73" s="39"/>
    </row>
    <row r="74" spans="1:19" s="42" customFormat="1" ht="13.5">
      <c r="A74" s="33"/>
      <c r="B74" s="39"/>
      <c r="C74" s="33"/>
      <c r="D74" s="39"/>
      <c r="E74" s="39"/>
      <c r="F74" s="39"/>
      <c r="G74" s="41"/>
      <c r="H74" s="39"/>
      <c r="I74" s="39"/>
      <c r="J74" s="39"/>
      <c r="K74" s="41"/>
      <c r="L74" s="39"/>
      <c r="M74" s="41"/>
      <c r="N74" s="39"/>
      <c r="O74" s="41"/>
      <c r="P74" s="39"/>
      <c r="Q74" s="41"/>
      <c r="R74" s="39"/>
      <c r="S74" s="39"/>
    </row>
    <row r="75" spans="1:19" s="42" customFormat="1" ht="13.5">
      <c r="A75" s="33"/>
      <c r="B75" s="39"/>
      <c r="C75" s="33"/>
      <c r="D75" s="39"/>
      <c r="E75" s="39"/>
      <c r="F75" s="39"/>
      <c r="G75" s="41"/>
      <c r="H75" s="39"/>
      <c r="I75" s="39"/>
      <c r="J75" s="39"/>
      <c r="K75" s="41"/>
      <c r="L75" s="39"/>
      <c r="M75" s="41"/>
      <c r="N75" s="39"/>
      <c r="O75" s="41"/>
      <c r="P75" s="39"/>
      <c r="Q75" s="41"/>
      <c r="R75" s="39"/>
      <c r="S75" s="39"/>
    </row>
    <row r="76" spans="1:19" s="42" customFormat="1" ht="13.5">
      <c r="A76" s="33"/>
      <c r="B76" s="39"/>
      <c r="C76" s="33"/>
      <c r="D76" s="39"/>
      <c r="E76" s="39"/>
      <c r="F76" s="39"/>
      <c r="G76" s="41"/>
      <c r="H76" s="39"/>
      <c r="I76" s="39"/>
      <c r="J76" s="39"/>
      <c r="K76" s="41"/>
      <c r="L76" s="39"/>
      <c r="M76" s="41"/>
      <c r="N76" s="39"/>
      <c r="O76" s="41"/>
      <c r="P76" s="39"/>
      <c r="Q76" s="41"/>
      <c r="R76" s="39"/>
      <c r="S76" s="39"/>
    </row>
    <row r="77" spans="1:19" s="42" customFormat="1" ht="13.5">
      <c r="A77" s="33"/>
      <c r="B77" s="39"/>
      <c r="C77" s="33"/>
      <c r="D77" s="39"/>
      <c r="E77" s="39"/>
      <c r="F77" s="39"/>
      <c r="G77" s="41"/>
      <c r="H77" s="39"/>
      <c r="I77" s="39"/>
      <c r="J77" s="39"/>
      <c r="K77" s="41"/>
      <c r="L77" s="39"/>
      <c r="M77" s="41"/>
      <c r="N77" s="39"/>
      <c r="O77" s="41"/>
      <c r="P77" s="39"/>
      <c r="Q77" s="41"/>
      <c r="R77" s="39"/>
      <c r="S77" s="39"/>
    </row>
    <row r="78" spans="1:19" s="42" customFormat="1" ht="13.5">
      <c r="A78" s="33"/>
      <c r="B78" s="39"/>
      <c r="C78" s="33"/>
      <c r="D78" s="39"/>
      <c r="E78" s="39"/>
      <c r="F78" s="39"/>
      <c r="G78" s="41"/>
      <c r="H78" s="39"/>
      <c r="I78" s="39"/>
      <c r="J78" s="39"/>
      <c r="K78" s="41"/>
      <c r="L78" s="39"/>
      <c r="M78" s="41"/>
      <c r="N78" s="39"/>
      <c r="O78" s="41"/>
      <c r="P78" s="39"/>
      <c r="Q78" s="41"/>
      <c r="R78" s="39"/>
      <c r="S78" s="39"/>
    </row>
    <row r="79" spans="1:19" s="42" customFormat="1" ht="13.5">
      <c r="A79" s="33"/>
      <c r="B79" s="39"/>
      <c r="C79" s="33"/>
      <c r="D79" s="39"/>
      <c r="E79" s="39"/>
      <c r="F79" s="39"/>
      <c r="G79" s="41"/>
      <c r="H79" s="39"/>
      <c r="I79" s="39"/>
      <c r="J79" s="39"/>
      <c r="K79" s="41"/>
      <c r="L79" s="39"/>
      <c r="M79" s="41"/>
      <c r="N79" s="39"/>
      <c r="O79" s="41"/>
      <c r="P79" s="39"/>
      <c r="Q79" s="41"/>
      <c r="R79" s="39"/>
      <c r="S79" s="39"/>
    </row>
    <row r="80" spans="1:19" s="42" customFormat="1" ht="13.5">
      <c r="A80" s="33"/>
      <c r="B80" s="39"/>
      <c r="C80" s="33"/>
      <c r="D80" s="39"/>
      <c r="E80" s="39"/>
      <c r="F80" s="39"/>
      <c r="G80" s="41"/>
      <c r="H80" s="39"/>
      <c r="I80" s="39"/>
      <c r="J80" s="39"/>
      <c r="K80" s="41"/>
      <c r="L80" s="39"/>
      <c r="M80" s="41"/>
      <c r="N80" s="39"/>
      <c r="O80" s="41"/>
      <c r="P80" s="39"/>
      <c r="Q80" s="41"/>
      <c r="R80" s="39"/>
      <c r="S80" s="39"/>
    </row>
    <row r="81" spans="1:19" s="42" customFormat="1" ht="13.5">
      <c r="A81" s="33"/>
      <c r="B81" s="39"/>
      <c r="C81" s="33"/>
      <c r="D81" s="39"/>
      <c r="E81" s="39"/>
      <c r="F81" s="39"/>
      <c r="G81" s="41"/>
      <c r="H81" s="39"/>
      <c r="I81" s="39"/>
      <c r="J81" s="39"/>
      <c r="K81" s="41"/>
      <c r="L81" s="39"/>
      <c r="M81" s="41"/>
      <c r="N81" s="39"/>
      <c r="O81" s="41"/>
      <c r="P81" s="39"/>
      <c r="Q81" s="41"/>
      <c r="R81" s="39"/>
      <c r="S81" s="39"/>
    </row>
    <row r="82" spans="1:19" s="42" customFormat="1" ht="13.5">
      <c r="A82" s="33"/>
      <c r="B82" s="39"/>
      <c r="C82" s="33"/>
      <c r="D82" s="39"/>
      <c r="E82" s="39"/>
      <c r="F82" s="39"/>
      <c r="G82" s="41"/>
      <c r="H82" s="39"/>
      <c r="I82" s="39"/>
      <c r="J82" s="39"/>
      <c r="K82" s="41"/>
      <c r="L82" s="39"/>
      <c r="M82" s="41"/>
      <c r="N82" s="39"/>
      <c r="O82" s="41"/>
      <c r="P82" s="39"/>
      <c r="Q82" s="41"/>
      <c r="R82" s="39"/>
      <c r="S82" s="39"/>
    </row>
    <row r="83" spans="1:19" s="42" customFormat="1" ht="13.5">
      <c r="A83" s="33"/>
      <c r="B83" s="39"/>
      <c r="C83" s="33"/>
      <c r="D83" s="39"/>
      <c r="E83" s="39"/>
      <c r="F83" s="39"/>
      <c r="G83" s="41"/>
      <c r="H83" s="39"/>
      <c r="I83" s="39"/>
      <c r="J83" s="39"/>
      <c r="K83" s="41"/>
      <c r="L83" s="39"/>
      <c r="M83" s="41"/>
      <c r="N83" s="39"/>
      <c r="O83" s="41"/>
      <c r="P83" s="39"/>
      <c r="Q83" s="41"/>
      <c r="R83" s="39"/>
      <c r="S83" s="39"/>
    </row>
    <row r="84" spans="1:19" s="42" customFormat="1" ht="13.5">
      <c r="A84" s="33"/>
      <c r="B84" s="39"/>
      <c r="C84" s="33"/>
      <c r="D84" s="39"/>
      <c r="E84" s="39"/>
      <c r="F84" s="39"/>
      <c r="G84" s="41"/>
      <c r="H84" s="39"/>
      <c r="I84" s="39"/>
      <c r="J84" s="39"/>
      <c r="K84" s="41"/>
      <c r="L84" s="39"/>
      <c r="M84" s="41"/>
      <c r="N84" s="39"/>
      <c r="O84" s="41"/>
      <c r="P84" s="39"/>
      <c r="Q84" s="41"/>
      <c r="R84" s="39"/>
      <c r="S84" s="39"/>
    </row>
    <row r="85" spans="1:19" s="42" customFormat="1" ht="13.5">
      <c r="A85" s="33"/>
      <c r="B85" s="39"/>
      <c r="C85" s="33"/>
      <c r="D85" s="39"/>
      <c r="E85" s="39"/>
      <c r="F85" s="39"/>
      <c r="G85" s="41"/>
      <c r="H85" s="39"/>
      <c r="I85" s="39"/>
      <c r="J85" s="39"/>
      <c r="K85" s="41"/>
      <c r="L85" s="39"/>
      <c r="M85" s="41"/>
      <c r="N85" s="39"/>
      <c r="O85" s="41"/>
      <c r="P85" s="39"/>
      <c r="Q85" s="41"/>
      <c r="R85" s="39"/>
      <c r="S85" s="39"/>
    </row>
    <row r="86" spans="1:19" s="42" customFormat="1" ht="13.5">
      <c r="A86" s="33"/>
      <c r="B86" s="39"/>
      <c r="C86" s="33"/>
      <c r="D86" s="39"/>
      <c r="E86" s="39"/>
      <c r="F86" s="39"/>
      <c r="G86" s="41"/>
      <c r="H86" s="39"/>
      <c r="I86" s="39"/>
      <c r="J86" s="39"/>
      <c r="K86" s="41"/>
      <c r="L86" s="39"/>
      <c r="M86" s="41"/>
      <c r="N86" s="39"/>
      <c r="O86" s="41"/>
      <c r="P86" s="39"/>
      <c r="Q86" s="41"/>
      <c r="R86" s="39"/>
      <c r="S86" s="39"/>
    </row>
    <row r="87" spans="1:19" s="42" customFormat="1" ht="13.5">
      <c r="A87" s="33"/>
      <c r="B87" s="39"/>
      <c r="C87" s="33"/>
      <c r="D87" s="39"/>
      <c r="E87" s="39"/>
      <c r="F87" s="39"/>
      <c r="G87" s="41"/>
      <c r="H87" s="39"/>
      <c r="I87" s="39"/>
      <c r="J87" s="39"/>
      <c r="K87" s="41"/>
      <c r="L87" s="39"/>
      <c r="M87" s="41"/>
      <c r="N87" s="39"/>
      <c r="O87" s="41"/>
      <c r="P87" s="39"/>
      <c r="Q87" s="41"/>
      <c r="R87" s="39"/>
      <c r="S87" s="39"/>
    </row>
    <row r="88" spans="1:19" s="42" customFormat="1" ht="13.5">
      <c r="A88" s="33"/>
      <c r="B88" s="39"/>
      <c r="C88" s="33"/>
      <c r="D88" s="39"/>
      <c r="E88" s="39"/>
      <c r="F88" s="39"/>
      <c r="G88" s="41"/>
      <c r="H88" s="39"/>
      <c r="I88" s="39"/>
      <c r="J88" s="39"/>
      <c r="K88" s="41"/>
      <c r="L88" s="39"/>
      <c r="M88" s="41"/>
      <c r="N88" s="39"/>
      <c r="O88" s="41"/>
      <c r="P88" s="39"/>
      <c r="Q88" s="41"/>
      <c r="R88" s="39"/>
      <c r="S88" s="39"/>
    </row>
    <row r="89" spans="1:19" s="42" customFormat="1" ht="13.5">
      <c r="A89" s="33"/>
      <c r="B89" s="39"/>
      <c r="C89" s="33"/>
      <c r="D89" s="39"/>
      <c r="E89" s="39"/>
      <c r="F89" s="39"/>
      <c r="G89" s="41"/>
      <c r="H89" s="39"/>
      <c r="I89" s="39"/>
      <c r="J89" s="39"/>
      <c r="K89" s="41"/>
      <c r="L89" s="39"/>
      <c r="M89" s="41"/>
      <c r="N89" s="39"/>
      <c r="O89" s="41"/>
      <c r="P89" s="39"/>
      <c r="Q89" s="41"/>
      <c r="R89" s="39"/>
      <c r="S89" s="39"/>
    </row>
  </sheetData>
  <mergeCells count="3">
    <mergeCell ref="B7:H7"/>
    <mergeCell ref="L7:P7"/>
    <mergeCell ref="R7:T7"/>
  </mergeCells>
  <printOptions horizontalCentered="1"/>
  <pageMargins left="0.25" right="0.25" top="0.5" bottom="0.5" header="0.5" footer="0.5"/>
  <pageSetup fitToHeight="1" fitToWidth="1" horizontalDpi="600" verticalDpi="600" orientation="landscape" paperSize="5" scale="83"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AH160"/>
  <sheetViews>
    <sheetView zoomScale="75" zoomScaleNormal="75" workbookViewId="0" topLeftCell="A1">
      <selection activeCell="A1" sqref="A1"/>
    </sheetView>
  </sheetViews>
  <sheetFormatPr defaultColWidth="9.140625" defaultRowHeight="12.75"/>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ustomWidth="1"/>
    <col min="32" max="16384" width="9.140625" style="53" customWidth="1"/>
  </cols>
  <sheetData>
    <row r="1" spans="1:31" s="81" customFormat="1" ht="18.75" customHeight="1">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c r="A2" s="69" t="s">
        <v>74</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c r="A3" s="69" t="s">
        <v>90</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27" ht="12.75">
      <c r="A5" s="105"/>
      <c r="B5" s="106" t="s">
        <v>45</v>
      </c>
      <c r="C5" s="107" t="s">
        <v>36</v>
      </c>
      <c r="D5" s="107" t="s">
        <v>38</v>
      </c>
      <c r="E5" s="107"/>
      <c r="F5" s="107" t="s">
        <v>51</v>
      </c>
      <c r="G5" s="107" t="s">
        <v>89</v>
      </c>
      <c r="H5" s="108" t="s">
        <v>47</v>
      </c>
      <c r="I5" s="104">
        <v>40178</v>
      </c>
      <c r="J5" s="100"/>
      <c r="K5" s="100"/>
      <c r="L5" s="102"/>
      <c r="M5" s="103">
        <v>40543</v>
      </c>
      <c r="N5" s="100"/>
      <c r="O5" s="101"/>
      <c r="P5" s="100"/>
      <c r="Q5" s="101"/>
      <c r="R5" s="100"/>
      <c r="S5" s="102"/>
      <c r="T5" s="103">
        <v>40908</v>
      </c>
      <c r="U5" s="100"/>
      <c r="V5" s="101"/>
      <c r="W5" s="100"/>
      <c r="X5" s="101"/>
      <c r="Y5" s="100"/>
      <c r="Z5" s="118"/>
      <c r="AA5" s="146"/>
    </row>
    <row r="6" spans="1:27" ht="12" customHeight="1" thickBot="1">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27" ht="15" customHeight="1">
      <c r="A7" s="109"/>
      <c r="B7" s="54"/>
      <c r="H7" s="88"/>
      <c r="I7" s="54"/>
      <c r="J7" s="54"/>
      <c r="K7" s="54"/>
      <c r="L7" s="91"/>
      <c r="M7" s="54"/>
      <c r="N7" s="54"/>
      <c r="O7" s="54"/>
      <c r="P7" s="54"/>
      <c r="Q7" s="54"/>
      <c r="R7" s="54"/>
      <c r="S7" s="91"/>
      <c r="T7" s="54"/>
      <c r="U7" s="54"/>
      <c r="V7" s="54"/>
      <c r="W7" s="54"/>
      <c r="X7" s="54"/>
      <c r="Y7" s="54"/>
      <c r="Z7" s="120"/>
      <c r="AA7" s="147"/>
    </row>
    <row r="8" spans="1:27" ht="15" customHeight="1">
      <c r="A8" s="110" t="s">
        <v>209</v>
      </c>
      <c r="B8" s="93">
        <v>37803</v>
      </c>
      <c r="C8" s="130"/>
      <c r="D8" s="67">
        <v>10</v>
      </c>
      <c r="E8" s="132">
        <v>19502.37</v>
      </c>
      <c r="F8" s="76">
        <v>0</v>
      </c>
      <c r="G8" s="74">
        <f aca="true" t="shared" si="0" ref="G8:G50">+E8-F8</f>
        <v>19502.37</v>
      </c>
      <c r="H8" s="96">
        <f aca="true" t="shared" si="1" ref="H8:H50">+(E8-F8)/(D8*12)</f>
        <v>162.51975</v>
      </c>
      <c r="I8" s="74">
        <f aca="true" t="shared" si="2" ref="I8:I50">IF(B8&lt;$I$5,E8,0)</f>
        <v>19502.37</v>
      </c>
      <c r="J8" s="71">
        <f aca="true" t="shared" si="3" ref="J8:J50">IF(B8&gt;$I$5,0,IF(($I$5-B8)/30.4375&gt;(D8*12),(D8*12),($I$5-B8)/30.4375))</f>
        <v>78.02874743326488</v>
      </c>
      <c r="K8" s="191">
        <f>IF(H8*J8&gt;I8,-I8,-H8*J8)-10.67</f>
        <v>-12691.88252566735</v>
      </c>
      <c r="L8" s="96">
        <f aca="true" t="shared" si="4" ref="L8:L50">+I8+K8</f>
        <v>6810.487474332649</v>
      </c>
      <c r="M8" s="74">
        <f aca="true" t="shared" si="5" ref="M8:M50">IF(AND($I$5&lt;B8,B8&lt;$M$5+1),E8,0)</f>
        <v>0</v>
      </c>
      <c r="N8" s="74">
        <f aca="true" t="shared" si="6" ref="N8:N50">IF(AND($I$5&lt;C8,C8&lt;$M$5+1),-E8,0)</f>
        <v>0</v>
      </c>
      <c r="O8" s="74">
        <f aca="true" t="shared" si="7" ref="O8:O50">+I8+M8+N8</f>
        <v>19502.37</v>
      </c>
      <c r="P8" s="67">
        <v>12</v>
      </c>
      <c r="Q8" s="74">
        <f aca="true" t="shared" si="8" ref="Q8:Q50">-H8*P8</f>
        <v>-1950.2369999999999</v>
      </c>
      <c r="R8" s="74">
        <f aca="true" t="shared" si="9" ref="R8:R50">IF(O8=0,0,K8+Q8)</f>
        <v>-14642.119525667349</v>
      </c>
      <c r="S8" s="96">
        <f aca="true" t="shared" si="10" ref="S8:S50">+O8+R8</f>
        <v>4860.25047433265</v>
      </c>
      <c r="T8" s="74">
        <f aca="true" t="shared" si="11" ref="T8:T50">IF(AND($M$5&lt;B8,J8&lt;$T$5+1),E8,0)</f>
        <v>0</v>
      </c>
      <c r="U8" s="74">
        <f aca="true" t="shared" si="12" ref="U8:U50">IF(AND($M$5&lt;C8,C8&lt;$T$5+1),-E8,0)</f>
        <v>0</v>
      </c>
      <c r="V8" s="74">
        <f aca="true" t="shared" si="13" ref="V8:V50">+O8+T8+U8</f>
        <v>19502.37</v>
      </c>
      <c r="W8" s="67">
        <v>12</v>
      </c>
      <c r="X8" s="74">
        <f aca="true" t="shared" si="14" ref="X8:X50">-H8*W8</f>
        <v>-1950.2369999999999</v>
      </c>
      <c r="Y8" s="74">
        <f aca="true" t="shared" si="15" ref="Y8:Y50">IF(V8=0,0,R8+X8)</f>
        <v>-16592.35652566735</v>
      </c>
      <c r="Z8" s="121">
        <f aca="true" t="shared" si="16" ref="Z8:Z50">+V8+Y8</f>
        <v>2910.013474332649</v>
      </c>
      <c r="AA8" s="148" t="str">
        <f aca="true" t="shared" si="17" ref="AA8:AA50">IF(J8+P8+W8&lt;((D8*12)+1),"OK","ERROR")</f>
        <v>OK</v>
      </c>
    </row>
    <row r="9" spans="1:27" ht="15" customHeight="1">
      <c r="A9" s="110" t="s">
        <v>210</v>
      </c>
      <c r="B9" s="93">
        <v>37803</v>
      </c>
      <c r="C9" s="130"/>
      <c r="D9" s="67">
        <v>10</v>
      </c>
      <c r="E9" s="132">
        <v>10815</v>
      </c>
      <c r="F9" s="76">
        <v>0</v>
      </c>
      <c r="G9" s="74">
        <f t="shared" si="0"/>
        <v>10815</v>
      </c>
      <c r="H9" s="96">
        <f t="shared" si="1"/>
        <v>90.125</v>
      </c>
      <c r="I9" s="74">
        <f t="shared" si="2"/>
        <v>10815</v>
      </c>
      <c r="J9" s="71">
        <f t="shared" si="3"/>
        <v>78.02874743326488</v>
      </c>
      <c r="K9" s="74">
        <f>IF(H9*J9&gt;I9,-I9,-H9*J9)</f>
        <v>-7032.340862422998</v>
      </c>
      <c r="L9" s="96">
        <f t="shared" si="4"/>
        <v>3782.659137577002</v>
      </c>
      <c r="M9" s="74">
        <f t="shared" si="5"/>
        <v>0</v>
      </c>
      <c r="N9" s="74">
        <f t="shared" si="6"/>
        <v>0</v>
      </c>
      <c r="O9" s="74">
        <f t="shared" si="7"/>
        <v>10815</v>
      </c>
      <c r="P9" s="67">
        <v>12</v>
      </c>
      <c r="Q9" s="74">
        <f t="shared" si="8"/>
        <v>-1081.5</v>
      </c>
      <c r="R9" s="74">
        <f t="shared" si="9"/>
        <v>-8113.840862422998</v>
      </c>
      <c r="S9" s="96">
        <f t="shared" si="10"/>
        <v>2701.159137577002</v>
      </c>
      <c r="T9" s="74">
        <f t="shared" si="11"/>
        <v>0</v>
      </c>
      <c r="U9" s="74">
        <f t="shared" si="12"/>
        <v>0</v>
      </c>
      <c r="V9" s="74">
        <f t="shared" si="13"/>
        <v>10815</v>
      </c>
      <c r="W9" s="67">
        <v>12</v>
      </c>
      <c r="X9" s="74">
        <f t="shared" si="14"/>
        <v>-1081.5</v>
      </c>
      <c r="Y9" s="74">
        <f t="shared" si="15"/>
        <v>-9195.340862422998</v>
      </c>
      <c r="Z9" s="121">
        <f t="shared" si="16"/>
        <v>1619.6591375770022</v>
      </c>
      <c r="AA9" s="148" t="str">
        <f t="shared" si="17"/>
        <v>OK</v>
      </c>
    </row>
    <row r="10" spans="1:31" s="61" customFormat="1" ht="13.5" customHeight="1">
      <c r="A10" s="110" t="s">
        <v>211</v>
      </c>
      <c r="B10" s="93">
        <v>38534</v>
      </c>
      <c r="C10" s="130"/>
      <c r="D10" s="67">
        <v>4</v>
      </c>
      <c r="E10" s="132">
        <v>1170</v>
      </c>
      <c r="F10" s="76">
        <v>0</v>
      </c>
      <c r="G10" s="74">
        <f t="shared" si="0"/>
        <v>1170</v>
      </c>
      <c r="H10" s="96">
        <f t="shared" si="1"/>
        <v>24.375</v>
      </c>
      <c r="I10" s="74">
        <f t="shared" si="2"/>
        <v>1170</v>
      </c>
      <c r="J10" s="71">
        <f t="shared" si="3"/>
        <v>48</v>
      </c>
      <c r="K10" s="74">
        <f aca="true" t="shared" si="18" ref="K10:K50">IF(H10*J10&gt;I10,-I10,-H10*J10)</f>
        <v>-1170</v>
      </c>
      <c r="L10" s="96">
        <f t="shared" si="4"/>
        <v>0</v>
      </c>
      <c r="M10" s="74">
        <f t="shared" si="5"/>
        <v>0</v>
      </c>
      <c r="N10" s="74">
        <f t="shared" si="6"/>
        <v>0</v>
      </c>
      <c r="O10" s="74">
        <f t="shared" si="7"/>
        <v>1170</v>
      </c>
      <c r="P10" s="67"/>
      <c r="Q10" s="74">
        <f t="shared" si="8"/>
        <v>0</v>
      </c>
      <c r="R10" s="74">
        <f t="shared" si="9"/>
        <v>-1170</v>
      </c>
      <c r="S10" s="96">
        <f t="shared" si="10"/>
        <v>0</v>
      </c>
      <c r="T10" s="74">
        <f t="shared" si="11"/>
        <v>0</v>
      </c>
      <c r="U10" s="74">
        <f t="shared" si="12"/>
        <v>0</v>
      </c>
      <c r="V10" s="74">
        <f t="shared" si="13"/>
        <v>1170</v>
      </c>
      <c r="W10" s="67"/>
      <c r="X10" s="74">
        <f t="shared" si="14"/>
        <v>0</v>
      </c>
      <c r="Y10" s="74">
        <f t="shared" si="15"/>
        <v>-1170</v>
      </c>
      <c r="Z10" s="121">
        <f t="shared" si="16"/>
        <v>0</v>
      </c>
      <c r="AA10" s="148" t="str">
        <f t="shared" si="17"/>
        <v>OK</v>
      </c>
      <c r="AB10" s="55"/>
      <c r="AC10" s="55"/>
      <c r="AD10" s="55"/>
      <c r="AE10" s="55"/>
    </row>
    <row r="11" spans="1:31" s="61" customFormat="1" ht="13.5" customHeight="1">
      <c r="A11" s="110" t="s">
        <v>212</v>
      </c>
      <c r="B11" s="93">
        <v>38534</v>
      </c>
      <c r="C11" s="130">
        <v>40543</v>
      </c>
      <c r="D11" s="67">
        <v>4</v>
      </c>
      <c r="E11" s="132">
        <v>1200</v>
      </c>
      <c r="F11" s="76">
        <v>0</v>
      </c>
      <c r="G11" s="74">
        <f t="shared" si="0"/>
        <v>1200</v>
      </c>
      <c r="H11" s="96">
        <f t="shared" si="1"/>
        <v>25</v>
      </c>
      <c r="I11" s="74">
        <f t="shared" si="2"/>
        <v>1200</v>
      </c>
      <c r="J11" s="71">
        <f t="shared" si="3"/>
        <v>48</v>
      </c>
      <c r="K11" s="74">
        <f t="shared" si="18"/>
        <v>-1200</v>
      </c>
      <c r="L11" s="96">
        <f t="shared" si="4"/>
        <v>0</v>
      </c>
      <c r="M11" s="74">
        <f t="shared" si="5"/>
        <v>0</v>
      </c>
      <c r="N11" s="74">
        <f t="shared" si="6"/>
        <v>-1200</v>
      </c>
      <c r="O11" s="74">
        <f t="shared" si="7"/>
        <v>0</v>
      </c>
      <c r="P11" s="67"/>
      <c r="Q11" s="74">
        <f t="shared" si="8"/>
        <v>0</v>
      </c>
      <c r="R11" s="74">
        <f t="shared" si="9"/>
        <v>0</v>
      </c>
      <c r="S11" s="96">
        <f t="shared" si="10"/>
        <v>0</v>
      </c>
      <c r="T11" s="74">
        <f t="shared" si="11"/>
        <v>0</v>
      </c>
      <c r="U11" s="74">
        <f t="shared" si="12"/>
        <v>0</v>
      </c>
      <c r="V11" s="74">
        <f t="shared" si="13"/>
        <v>0</v>
      </c>
      <c r="W11" s="67"/>
      <c r="X11" s="74">
        <f t="shared" si="14"/>
        <v>0</v>
      </c>
      <c r="Y11" s="74">
        <f t="shared" si="15"/>
        <v>0</v>
      </c>
      <c r="Z11" s="121">
        <f t="shared" si="16"/>
        <v>0</v>
      </c>
      <c r="AA11" s="148" t="str">
        <f t="shared" si="17"/>
        <v>OK</v>
      </c>
      <c r="AB11" s="55"/>
      <c r="AC11" s="59"/>
      <c r="AD11" s="55"/>
      <c r="AE11" s="59"/>
    </row>
    <row r="12" spans="1:34" ht="12.75" customHeight="1">
      <c r="A12" s="110" t="s">
        <v>213</v>
      </c>
      <c r="B12" s="150">
        <v>39264</v>
      </c>
      <c r="C12" s="130" t="s">
        <v>56</v>
      </c>
      <c r="D12" s="67">
        <v>4</v>
      </c>
      <c r="E12" s="132">
        <v>2076</v>
      </c>
      <c r="F12" s="76">
        <v>0</v>
      </c>
      <c r="G12" s="74">
        <f t="shared" si="0"/>
        <v>2076</v>
      </c>
      <c r="H12" s="96">
        <f t="shared" si="1"/>
        <v>43.25</v>
      </c>
      <c r="I12" s="74">
        <f t="shared" si="2"/>
        <v>2076</v>
      </c>
      <c r="J12" s="71">
        <f t="shared" si="3"/>
        <v>30.028747433264886</v>
      </c>
      <c r="K12" s="74">
        <f t="shared" si="18"/>
        <v>-1298.7433264887063</v>
      </c>
      <c r="L12" s="96">
        <f t="shared" si="4"/>
        <v>777.2566735112937</v>
      </c>
      <c r="M12" s="74">
        <f t="shared" si="5"/>
        <v>0</v>
      </c>
      <c r="N12" s="74">
        <f t="shared" si="6"/>
        <v>0</v>
      </c>
      <c r="O12" s="74">
        <f t="shared" si="7"/>
        <v>2076</v>
      </c>
      <c r="P12" s="67">
        <v>12</v>
      </c>
      <c r="Q12" s="74">
        <f t="shared" si="8"/>
        <v>-519</v>
      </c>
      <c r="R12" s="74">
        <f t="shared" si="9"/>
        <v>-1817.7433264887063</v>
      </c>
      <c r="S12" s="96">
        <f t="shared" si="10"/>
        <v>258.2566735112937</v>
      </c>
      <c r="T12" s="74">
        <f t="shared" si="11"/>
        <v>0</v>
      </c>
      <c r="U12" s="74">
        <f t="shared" si="12"/>
        <v>0</v>
      </c>
      <c r="V12" s="74">
        <f t="shared" si="13"/>
        <v>2076</v>
      </c>
      <c r="W12" s="67">
        <v>6</v>
      </c>
      <c r="X12" s="74">
        <f t="shared" si="14"/>
        <v>-259.5</v>
      </c>
      <c r="Y12" s="74">
        <f t="shared" si="15"/>
        <v>-2077.2433264887063</v>
      </c>
      <c r="Z12" s="121">
        <f t="shared" si="16"/>
        <v>-1.243326488706316</v>
      </c>
      <c r="AA12" s="148" t="str">
        <f t="shared" si="17"/>
        <v>OK</v>
      </c>
      <c r="AF12" s="5"/>
      <c r="AG12" s="5"/>
      <c r="AH12" s="5"/>
    </row>
    <row r="13" spans="1:34" ht="13.5" customHeight="1">
      <c r="A13" s="111" t="s">
        <v>214</v>
      </c>
      <c r="B13" s="150">
        <v>38899</v>
      </c>
      <c r="C13" s="94"/>
      <c r="D13" s="67">
        <v>4</v>
      </c>
      <c r="E13" s="132">
        <v>1561</v>
      </c>
      <c r="F13" s="76">
        <v>0</v>
      </c>
      <c r="G13" s="74">
        <f t="shared" si="0"/>
        <v>1561</v>
      </c>
      <c r="H13" s="96">
        <f t="shared" si="1"/>
        <v>32.520833333333336</v>
      </c>
      <c r="I13" s="74">
        <f t="shared" si="2"/>
        <v>1561</v>
      </c>
      <c r="J13" s="71">
        <f t="shared" si="3"/>
        <v>42.02053388090349</v>
      </c>
      <c r="K13" s="74">
        <f t="shared" si="18"/>
        <v>-1366.5427789185492</v>
      </c>
      <c r="L13" s="96">
        <f t="shared" si="4"/>
        <v>194.45722108145083</v>
      </c>
      <c r="M13" s="74">
        <f t="shared" si="5"/>
        <v>0</v>
      </c>
      <c r="N13" s="74">
        <f t="shared" si="6"/>
        <v>0</v>
      </c>
      <c r="O13" s="74">
        <f t="shared" si="7"/>
        <v>1561</v>
      </c>
      <c r="P13" s="67">
        <v>6</v>
      </c>
      <c r="Q13" s="74">
        <f t="shared" si="8"/>
        <v>-195.125</v>
      </c>
      <c r="R13" s="74">
        <f t="shared" si="9"/>
        <v>-1561.6677789185492</v>
      </c>
      <c r="S13" s="96">
        <f t="shared" si="10"/>
        <v>-0.6677789185491747</v>
      </c>
      <c r="T13" s="74">
        <f t="shared" si="11"/>
        <v>0</v>
      </c>
      <c r="U13" s="74">
        <f t="shared" si="12"/>
        <v>0</v>
      </c>
      <c r="V13" s="74">
        <f t="shared" si="13"/>
        <v>1561</v>
      </c>
      <c r="W13" s="67"/>
      <c r="X13" s="74">
        <f t="shared" si="14"/>
        <v>0</v>
      </c>
      <c r="Y13" s="74">
        <f t="shared" si="15"/>
        <v>-1561.6677789185492</v>
      </c>
      <c r="Z13" s="121">
        <f t="shared" si="16"/>
        <v>-0.6677789185491747</v>
      </c>
      <c r="AA13" s="148" t="str">
        <f t="shared" si="17"/>
        <v>OK</v>
      </c>
      <c r="AF13" s="5"/>
      <c r="AG13" s="5"/>
      <c r="AH13" s="5"/>
    </row>
    <row r="14" spans="1:34" ht="13.5" customHeight="1">
      <c r="A14" s="111" t="s">
        <v>215</v>
      </c>
      <c r="B14" s="130">
        <v>39600</v>
      </c>
      <c r="C14" s="94"/>
      <c r="D14" s="67">
        <v>4</v>
      </c>
      <c r="E14" s="132">
        <v>1250</v>
      </c>
      <c r="F14" s="76">
        <v>0</v>
      </c>
      <c r="G14" s="74">
        <f t="shared" si="0"/>
        <v>1250</v>
      </c>
      <c r="H14" s="96">
        <f t="shared" si="1"/>
        <v>26.041666666666668</v>
      </c>
      <c r="I14" s="74">
        <f t="shared" si="2"/>
        <v>1250</v>
      </c>
      <c r="J14" s="71">
        <f t="shared" si="3"/>
        <v>18.989733059548254</v>
      </c>
      <c r="K14" s="74">
        <f t="shared" si="18"/>
        <v>-494.5242984257358</v>
      </c>
      <c r="L14" s="96">
        <f t="shared" si="4"/>
        <v>755.4757015742641</v>
      </c>
      <c r="M14" s="74">
        <f t="shared" si="5"/>
        <v>0</v>
      </c>
      <c r="N14" s="74">
        <f t="shared" si="6"/>
        <v>0</v>
      </c>
      <c r="O14" s="74">
        <f t="shared" si="7"/>
        <v>1250</v>
      </c>
      <c r="P14" s="67">
        <v>12</v>
      </c>
      <c r="Q14" s="74">
        <f t="shared" si="8"/>
        <v>-312.5</v>
      </c>
      <c r="R14" s="74">
        <f t="shared" si="9"/>
        <v>-807.0242984257359</v>
      </c>
      <c r="S14" s="96">
        <f t="shared" si="10"/>
        <v>442.9757015742641</v>
      </c>
      <c r="T14" s="74">
        <f t="shared" si="11"/>
        <v>0</v>
      </c>
      <c r="U14" s="74">
        <f t="shared" si="12"/>
        <v>0</v>
      </c>
      <c r="V14" s="74">
        <f t="shared" si="13"/>
        <v>1250</v>
      </c>
      <c r="W14" s="67">
        <v>12</v>
      </c>
      <c r="X14" s="74">
        <f t="shared" si="14"/>
        <v>-312.5</v>
      </c>
      <c r="Y14" s="74">
        <f t="shared" si="15"/>
        <v>-1119.5242984257359</v>
      </c>
      <c r="Z14" s="121">
        <f t="shared" si="16"/>
        <v>130.47570157426412</v>
      </c>
      <c r="AA14" s="148" t="str">
        <f t="shared" si="17"/>
        <v>OK</v>
      </c>
      <c r="AF14" s="5"/>
      <c r="AG14" s="5"/>
      <c r="AH14" s="5"/>
    </row>
    <row r="15" spans="1:34" ht="13.5" customHeight="1">
      <c r="A15" s="111" t="s">
        <v>216</v>
      </c>
      <c r="B15" s="130">
        <v>39814</v>
      </c>
      <c r="C15" s="94"/>
      <c r="D15" s="67">
        <v>4</v>
      </c>
      <c r="E15" s="132">
        <v>4189.05</v>
      </c>
      <c r="F15" s="76">
        <v>0</v>
      </c>
      <c r="G15" s="74">
        <f aca="true" t="shared" si="19" ref="G15:G30">+E15-F15</f>
        <v>4189.05</v>
      </c>
      <c r="H15" s="96">
        <f aca="true" t="shared" si="20" ref="H15:H30">+(E15-F15)/(D15*12)</f>
        <v>87.27187500000001</v>
      </c>
      <c r="I15" s="74">
        <f aca="true" t="shared" si="21" ref="I15:I30">IF(B15&lt;$I$5,E15,0)</f>
        <v>4189.05</v>
      </c>
      <c r="J15" s="71">
        <f aca="true" t="shared" si="22" ref="J15:J30">IF(B15&gt;$I$5,0,IF(($I$5-B15)/30.4375&gt;(D15*12),(D15*12),($I$5-B15)/30.4375))</f>
        <v>11.958932238193018</v>
      </c>
      <c r="K15" s="74">
        <f aca="true" t="shared" si="23" ref="K15:K30">IF(H15*J15&gt;I15,-I15,-H15*J15)</f>
        <v>-1043.6784394250515</v>
      </c>
      <c r="L15" s="96">
        <f aca="true" t="shared" si="24" ref="L15:L30">+I15+K15</f>
        <v>3145.3715605749485</v>
      </c>
      <c r="M15" s="74">
        <f aca="true" t="shared" si="25" ref="M15:M30">IF(AND($I$5&lt;B15,B15&lt;$M$5+1),E15,0)</f>
        <v>0</v>
      </c>
      <c r="N15" s="74">
        <f aca="true" t="shared" si="26" ref="N15:N30">IF(AND($I$5&lt;C15,C15&lt;$M$5+1),-E15,0)</f>
        <v>0</v>
      </c>
      <c r="O15" s="74">
        <f aca="true" t="shared" si="27" ref="O15:O30">+I15+M15+N15</f>
        <v>4189.05</v>
      </c>
      <c r="P15" s="67">
        <v>12</v>
      </c>
      <c r="Q15" s="74">
        <f aca="true" t="shared" si="28" ref="Q15:Q30">-H15*P15</f>
        <v>-1047.2625</v>
      </c>
      <c r="R15" s="74">
        <f aca="true" t="shared" si="29" ref="R15:R30">IF(O15=0,0,K15+Q15)</f>
        <v>-2090.9409394250515</v>
      </c>
      <c r="S15" s="96">
        <f aca="true" t="shared" si="30" ref="S15:S30">+O15+R15</f>
        <v>2098.1090605749487</v>
      </c>
      <c r="T15" s="74">
        <f aca="true" t="shared" si="31" ref="T15:T30">IF(AND($M$5&lt;B15,J15&lt;$T$5+1),E15,0)</f>
        <v>0</v>
      </c>
      <c r="U15" s="74">
        <f aca="true" t="shared" si="32" ref="U15:U30">IF(AND($M$5&lt;C15,C15&lt;$T$5+1),-E15,0)</f>
        <v>0</v>
      </c>
      <c r="V15" s="74">
        <f aca="true" t="shared" si="33" ref="V15:V30">+O15+T15+U15</f>
        <v>4189.05</v>
      </c>
      <c r="W15" s="67">
        <v>12</v>
      </c>
      <c r="X15" s="74">
        <f aca="true" t="shared" si="34" ref="X15:X30">-H15*W15</f>
        <v>-1047.2625</v>
      </c>
      <c r="Y15" s="74">
        <f aca="true" t="shared" si="35" ref="Y15:Y30">IF(V15=0,0,R15+X15)</f>
        <v>-3138.2034394250513</v>
      </c>
      <c r="Z15" s="121">
        <f aca="true" t="shared" si="36" ref="Z15:Z30">+V15+Y15</f>
        <v>1050.8465605749489</v>
      </c>
      <c r="AA15" s="148" t="str">
        <f aca="true" t="shared" si="37" ref="AA15:AA30">IF(J15+P15+W15&lt;((D15*12)+1),"OK","ERROR")</f>
        <v>OK</v>
      </c>
      <c r="AF15" s="5"/>
      <c r="AG15" s="5"/>
      <c r="AH15" s="5"/>
    </row>
    <row r="16" spans="1:34" ht="13.5" customHeight="1">
      <c r="A16" s="111"/>
      <c r="B16" s="93" t="s">
        <v>56</v>
      </c>
      <c r="C16" s="94"/>
      <c r="D16" s="67">
        <v>4</v>
      </c>
      <c r="E16" s="76"/>
      <c r="F16" s="76">
        <v>0</v>
      </c>
      <c r="G16" s="74">
        <f t="shared" si="19"/>
        <v>0</v>
      </c>
      <c r="H16" s="96">
        <f t="shared" si="20"/>
        <v>0</v>
      </c>
      <c r="I16" s="74">
        <f t="shared" si="21"/>
        <v>0</v>
      </c>
      <c r="J16" s="71">
        <f t="shared" si="22"/>
        <v>0</v>
      </c>
      <c r="K16" s="74">
        <f t="shared" si="23"/>
        <v>0</v>
      </c>
      <c r="L16" s="96">
        <f t="shared" si="24"/>
        <v>0</v>
      </c>
      <c r="M16" s="74">
        <f t="shared" si="25"/>
        <v>0</v>
      </c>
      <c r="N16" s="74">
        <f t="shared" si="26"/>
        <v>0</v>
      </c>
      <c r="O16" s="74">
        <f t="shared" si="27"/>
        <v>0</v>
      </c>
      <c r="P16" s="67"/>
      <c r="Q16" s="74">
        <f t="shared" si="28"/>
        <v>0</v>
      </c>
      <c r="R16" s="74">
        <f t="shared" si="29"/>
        <v>0</v>
      </c>
      <c r="S16" s="96">
        <f t="shared" si="30"/>
        <v>0</v>
      </c>
      <c r="T16" s="74">
        <f t="shared" si="31"/>
        <v>0</v>
      </c>
      <c r="U16" s="74">
        <f t="shared" si="32"/>
        <v>0</v>
      </c>
      <c r="V16" s="74">
        <f t="shared" si="33"/>
        <v>0</v>
      </c>
      <c r="W16" s="67"/>
      <c r="X16" s="74">
        <f t="shared" si="34"/>
        <v>0</v>
      </c>
      <c r="Y16" s="74">
        <f t="shared" si="35"/>
        <v>0</v>
      </c>
      <c r="Z16" s="121">
        <f t="shared" si="36"/>
        <v>0</v>
      </c>
      <c r="AA16" s="148" t="str">
        <f t="shared" si="37"/>
        <v>OK</v>
      </c>
      <c r="AF16" s="5"/>
      <c r="AG16" s="5"/>
      <c r="AH16" s="5"/>
    </row>
    <row r="17" spans="1:34" ht="13.5" customHeight="1">
      <c r="A17" s="111"/>
      <c r="B17" s="93" t="s">
        <v>56</v>
      </c>
      <c r="C17" s="94"/>
      <c r="D17" s="67">
        <v>4</v>
      </c>
      <c r="E17" s="76"/>
      <c r="F17" s="76">
        <v>0</v>
      </c>
      <c r="G17" s="74">
        <f t="shared" si="19"/>
        <v>0</v>
      </c>
      <c r="H17" s="96">
        <f t="shared" si="20"/>
        <v>0</v>
      </c>
      <c r="I17" s="74">
        <f t="shared" si="21"/>
        <v>0</v>
      </c>
      <c r="J17" s="71">
        <f t="shared" si="22"/>
        <v>0</v>
      </c>
      <c r="K17" s="74">
        <f t="shared" si="23"/>
        <v>0</v>
      </c>
      <c r="L17" s="96">
        <f t="shared" si="24"/>
        <v>0</v>
      </c>
      <c r="M17" s="74">
        <f t="shared" si="25"/>
        <v>0</v>
      </c>
      <c r="N17" s="74">
        <f t="shared" si="26"/>
        <v>0</v>
      </c>
      <c r="O17" s="74">
        <f t="shared" si="27"/>
        <v>0</v>
      </c>
      <c r="P17" s="67"/>
      <c r="Q17" s="74">
        <f t="shared" si="28"/>
        <v>0</v>
      </c>
      <c r="R17" s="74">
        <f t="shared" si="29"/>
        <v>0</v>
      </c>
      <c r="S17" s="96">
        <f t="shared" si="30"/>
        <v>0</v>
      </c>
      <c r="T17" s="74">
        <f t="shared" si="31"/>
        <v>0</v>
      </c>
      <c r="U17" s="74">
        <f t="shared" si="32"/>
        <v>0</v>
      </c>
      <c r="V17" s="74">
        <f t="shared" si="33"/>
        <v>0</v>
      </c>
      <c r="W17" s="67"/>
      <c r="X17" s="74">
        <f t="shared" si="34"/>
        <v>0</v>
      </c>
      <c r="Y17" s="74">
        <f t="shared" si="35"/>
        <v>0</v>
      </c>
      <c r="Z17" s="121">
        <f t="shared" si="36"/>
        <v>0</v>
      </c>
      <c r="AA17" s="148" t="str">
        <f t="shared" si="37"/>
        <v>OK</v>
      </c>
      <c r="AF17" s="5"/>
      <c r="AG17" s="5"/>
      <c r="AH17" s="5"/>
    </row>
    <row r="18" spans="1:34" ht="13.5" customHeight="1">
      <c r="A18" s="111"/>
      <c r="B18" s="93" t="s">
        <v>56</v>
      </c>
      <c r="C18" s="94"/>
      <c r="D18" s="67">
        <v>4</v>
      </c>
      <c r="E18" s="76"/>
      <c r="F18" s="76">
        <v>0</v>
      </c>
      <c r="G18" s="74">
        <f t="shared" si="19"/>
        <v>0</v>
      </c>
      <c r="H18" s="96">
        <f t="shared" si="20"/>
        <v>0</v>
      </c>
      <c r="I18" s="74">
        <f t="shared" si="21"/>
        <v>0</v>
      </c>
      <c r="J18" s="71">
        <f t="shared" si="22"/>
        <v>0</v>
      </c>
      <c r="K18" s="74">
        <f t="shared" si="23"/>
        <v>0</v>
      </c>
      <c r="L18" s="96">
        <f t="shared" si="24"/>
        <v>0</v>
      </c>
      <c r="M18" s="74">
        <f t="shared" si="25"/>
        <v>0</v>
      </c>
      <c r="N18" s="74">
        <f t="shared" si="26"/>
        <v>0</v>
      </c>
      <c r="O18" s="74">
        <f t="shared" si="27"/>
        <v>0</v>
      </c>
      <c r="P18" s="67"/>
      <c r="Q18" s="74">
        <f t="shared" si="28"/>
        <v>0</v>
      </c>
      <c r="R18" s="74">
        <f t="shared" si="29"/>
        <v>0</v>
      </c>
      <c r="S18" s="96">
        <f t="shared" si="30"/>
        <v>0</v>
      </c>
      <c r="T18" s="74">
        <f t="shared" si="31"/>
        <v>0</v>
      </c>
      <c r="U18" s="74">
        <f t="shared" si="32"/>
        <v>0</v>
      </c>
      <c r="V18" s="74">
        <f t="shared" si="33"/>
        <v>0</v>
      </c>
      <c r="W18" s="67"/>
      <c r="X18" s="74">
        <f t="shared" si="34"/>
        <v>0</v>
      </c>
      <c r="Y18" s="74">
        <f t="shared" si="35"/>
        <v>0</v>
      </c>
      <c r="Z18" s="121">
        <f t="shared" si="36"/>
        <v>0</v>
      </c>
      <c r="AA18" s="148" t="str">
        <f t="shared" si="37"/>
        <v>OK</v>
      </c>
      <c r="AF18" s="5"/>
      <c r="AG18" s="5"/>
      <c r="AH18" s="5"/>
    </row>
    <row r="19" spans="1:34" ht="13.5" customHeight="1">
      <c r="A19" s="111"/>
      <c r="B19" s="93" t="s">
        <v>56</v>
      </c>
      <c r="C19" s="94"/>
      <c r="D19" s="67">
        <v>4</v>
      </c>
      <c r="E19" s="76"/>
      <c r="F19" s="76">
        <v>0</v>
      </c>
      <c r="G19" s="74">
        <f t="shared" si="19"/>
        <v>0</v>
      </c>
      <c r="H19" s="96">
        <f t="shared" si="20"/>
        <v>0</v>
      </c>
      <c r="I19" s="74">
        <f t="shared" si="21"/>
        <v>0</v>
      </c>
      <c r="J19" s="71">
        <f t="shared" si="22"/>
        <v>0</v>
      </c>
      <c r="K19" s="74">
        <f t="shared" si="23"/>
        <v>0</v>
      </c>
      <c r="L19" s="96">
        <f t="shared" si="24"/>
        <v>0</v>
      </c>
      <c r="M19" s="74">
        <f t="shared" si="25"/>
        <v>0</v>
      </c>
      <c r="N19" s="74">
        <f t="shared" si="26"/>
        <v>0</v>
      </c>
      <c r="O19" s="74">
        <f t="shared" si="27"/>
        <v>0</v>
      </c>
      <c r="P19" s="67"/>
      <c r="Q19" s="74">
        <f t="shared" si="28"/>
        <v>0</v>
      </c>
      <c r="R19" s="74">
        <f t="shared" si="29"/>
        <v>0</v>
      </c>
      <c r="S19" s="96">
        <f t="shared" si="30"/>
        <v>0</v>
      </c>
      <c r="T19" s="74">
        <f t="shared" si="31"/>
        <v>0</v>
      </c>
      <c r="U19" s="74">
        <f t="shared" si="32"/>
        <v>0</v>
      </c>
      <c r="V19" s="74">
        <f t="shared" si="33"/>
        <v>0</v>
      </c>
      <c r="W19" s="67"/>
      <c r="X19" s="74">
        <f t="shared" si="34"/>
        <v>0</v>
      </c>
      <c r="Y19" s="74">
        <f t="shared" si="35"/>
        <v>0</v>
      </c>
      <c r="Z19" s="121">
        <f t="shared" si="36"/>
        <v>0</v>
      </c>
      <c r="AA19" s="148" t="str">
        <f t="shared" si="37"/>
        <v>OK</v>
      </c>
      <c r="AF19" s="5"/>
      <c r="AG19" s="5"/>
      <c r="AH19" s="5"/>
    </row>
    <row r="20" spans="1:34" ht="13.5" customHeight="1">
      <c r="A20" s="111"/>
      <c r="B20" s="93" t="s">
        <v>56</v>
      </c>
      <c r="C20" s="94"/>
      <c r="D20" s="67">
        <v>4</v>
      </c>
      <c r="E20" s="76"/>
      <c r="F20" s="76">
        <v>0</v>
      </c>
      <c r="G20" s="74">
        <f t="shared" si="19"/>
        <v>0</v>
      </c>
      <c r="H20" s="96">
        <f t="shared" si="20"/>
        <v>0</v>
      </c>
      <c r="I20" s="74">
        <f t="shared" si="21"/>
        <v>0</v>
      </c>
      <c r="J20" s="71">
        <f t="shared" si="22"/>
        <v>0</v>
      </c>
      <c r="K20" s="74">
        <f t="shared" si="23"/>
        <v>0</v>
      </c>
      <c r="L20" s="96">
        <f t="shared" si="24"/>
        <v>0</v>
      </c>
      <c r="M20" s="74">
        <f t="shared" si="25"/>
        <v>0</v>
      </c>
      <c r="N20" s="74">
        <f t="shared" si="26"/>
        <v>0</v>
      </c>
      <c r="O20" s="74">
        <f t="shared" si="27"/>
        <v>0</v>
      </c>
      <c r="P20" s="67"/>
      <c r="Q20" s="74">
        <f t="shared" si="28"/>
        <v>0</v>
      </c>
      <c r="R20" s="74">
        <f t="shared" si="29"/>
        <v>0</v>
      </c>
      <c r="S20" s="96">
        <f t="shared" si="30"/>
        <v>0</v>
      </c>
      <c r="T20" s="74">
        <f t="shared" si="31"/>
        <v>0</v>
      </c>
      <c r="U20" s="74">
        <f t="shared" si="32"/>
        <v>0</v>
      </c>
      <c r="V20" s="74">
        <f t="shared" si="33"/>
        <v>0</v>
      </c>
      <c r="W20" s="67"/>
      <c r="X20" s="74">
        <f t="shared" si="34"/>
        <v>0</v>
      </c>
      <c r="Y20" s="74">
        <f t="shared" si="35"/>
        <v>0</v>
      </c>
      <c r="Z20" s="121">
        <f t="shared" si="36"/>
        <v>0</v>
      </c>
      <c r="AA20" s="148" t="str">
        <f t="shared" si="37"/>
        <v>OK</v>
      </c>
      <c r="AF20" s="5"/>
      <c r="AG20" s="5"/>
      <c r="AH20" s="5"/>
    </row>
    <row r="21" spans="1:34" ht="13.5" customHeight="1">
      <c r="A21" s="111"/>
      <c r="B21" s="93" t="s">
        <v>56</v>
      </c>
      <c r="C21" s="94"/>
      <c r="D21" s="67">
        <v>4</v>
      </c>
      <c r="E21" s="76"/>
      <c r="F21" s="76">
        <v>0</v>
      </c>
      <c r="G21" s="74">
        <f t="shared" si="19"/>
        <v>0</v>
      </c>
      <c r="H21" s="96">
        <f t="shared" si="20"/>
        <v>0</v>
      </c>
      <c r="I21" s="74">
        <f t="shared" si="21"/>
        <v>0</v>
      </c>
      <c r="J21" s="71">
        <f t="shared" si="22"/>
        <v>0</v>
      </c>
      <c r="K21" s="74">
        <f t="shared" si="23"/>
        <v>0</v>
      </c>
      <c r="L21" s="96">
        <f t="shared" si="24"/>
        <v>0</v>
      </c>
      <c r="M21" s="74">
        <f t="shared" si="25"/>
        <v>0</v>
      </c>
      <c r="N21" s="74">
        <f t="shared" si="26"/>
        <v>0</v>
      </c>
      <c r="O21" s="74">
        <f t="shared" si="27"/>
        <v>0</v>
      </c>
      <c r="P21" s="67"/>
      <c r="Q21" s="74">
        <f t="shared" si="28"/>
        <v>0</v>
      </c>
      <c r="R21" s="74">
        <f t="shared" si="29"/>
        <v>0</v>
      </c>
      <c r="S21" s="96">
        <f t="shared" si="30"/>
        <v>0</v>
      </c>
      <c r="T21" s="74">
        <f t="shared" si="31"/>
        <v>0</v>
      </c>
      <c r="U21" s="74">
        <f t="shared" si="32"/>
        <v>0</v>
      </c>
      <c r="V21" s="74">
        <f t="shared" si="33"/>
        <v>0</v>
      </c>
      <c r="W21" s="67"/>
      <c r="X21" s="74">
        <f t="shared" si="34"/>
        <v>0</v>
      </c>
      <c r="Y21" s="74">
        <f t="shared" si="35"/>
        <v>0</v>
      </c>
      <c r="Z21" s="121">
        <f t="shared" si="36"/>
        <v>0</v>
      </c>
      <c r="AA21" s="148" t="str">
        <f t="shared" si="37"/>
        <v>OK</v>
      </c>
      <c r="AF21" s="5"/>
      <c r="AG21" s="5"/>
      <c r="AH21" s="5"/>
    </row>
    <row r="22" spans="1:34" ht="13.5" customHeight="1">
      <c r="A22" s="111"/>
      <c r="B22" s="93" t="s">
        <v>56</v>
      </c>
      <c r="C22" s="94"/>
      <c r="D22" s="67">
        <v>4</v>
      </c>
      <c r="E22" s="76"/>
      <c r="F22" s="76">
        <v>0</v>
      </c>
      <c r="G22" s="74">
        <f t="shared" si="19"/>
        <v>0</v>
      </c>
      <c r="H22" s="96">
        <f t="shared" si="20"/>
        <v>0</v>
      </c>
      <c r="I22" s="74">
        <f t="shared" si="21"/>
        <v>0</v>
      </c>
      <c r="J22" s="71">
        <f t="shared" si="22"/>
        <v>0</v>
      </c>
      <c r="K22" s="74">
        <f t="shared" si="23"/>
        <v>0</v>
      </c>
      <c r="L22" s="96">
        <f t="shared" si="24"/>
        <v>0</v>
      </c>
      <c r="M22" s="74">
        <f t="shared" si="25"/>
        <v>0</v>
      </c>
      <c r="N22" s="74">
        <f t="shared" si="26"/>
        <v>0</v>
      </c>
      <c r="O22" s="74">
        <f t="shared" si="27"/>
        <v>0</v>
      </c>
      <c r="P22" s="67"/>
      <c r="Q22" s="74">
        <f t="shared" si="28"/>
        <v>0</v>
      </c>
      <c r="R22" s="74">
        <f t="shared" si="29"/>
        <v>0</v>
      </c>
      <c r="S22" s="96">
        <f t="shared" si="30"/>
        <v>0</v>
      </c>
      <c r="T22" s="74">
        <f t="shared" si="31"/>
        <v>0</v>
      </c>
      <c r="U22" s="74">
        <f t="shared" si="32"/>
        <v>0</v>
      </c>
      <c r="V22" s="74">
        <f t="shared" si="33"/>
        <v>0</v>
      </c>
      <c r="W22" s="67"/>
      <c r="X22" s="74">
        <f t="shared" si="34"/>
        <v>0</v>
      </c>
      <c r="Y22" s="74">
        <f t="shared" si="35"/>
        <v>0</v>
      </c>
      <c r="Z22" s="121">
        <f t="shared" si="36"/>
        <v>0</v>
      </c>
      <c r="AA22" s="148" t="str">
        <f t="shared" si="37"/>
        <v>OK</v>
      </c>
      <c r="AF22" s="5"/>
      <c r="AG22" s="5"/>
      <c r="AH22" s="5"/>
    </row>
    <row r="23" spans="1:34" ht="13.5" customHeight="1">
      <c r="A23" s="111"/>
      <c r="B23" s="93" t="s">
        <v>56</v>
      </c>
      <c r="C23" s="94"/>
      <c r="D23" s="67">
        <v>4</v>
      </c>
      <c r="E23" s="76"/>
      <c r="F23" s="76">
        <v>0</v>
      </c>
      <c r="G23" s="74">
        <f t="shared" si="19"/>
        <v>0</v>
      </c>
      <c r="H23" s="96">
        <f t="shared" si="20"/>
        <v>0</v>
      </c>
      <c r="I23" s="74">
        <f t="shared" si="21"/>
        <v>0</v>
      </c>
      <c r="J23" s="71">
        <f t="shared" si="22"/>
        <v>0</v>
      </c>
      <c r="K23" s="74">
        <f t="shared" si="23"/>
        <v>0</v>
      </c>
      <c r="L23" s="96">
        <f t="shared" si="24"/>
        <v>0</v>
      </c>
      <c r="M23" s="74">
        <f t="shared" si="25"/>
        <v>0</v>
      </c>
      <c r="N23" s="74">
        <f t="shared" si="26"/>
        <v>0</v>
      </c>
      <c r="O23" s="74">
        <f t="shared" si="27"/>
        <v>0</v>
      </c>
      <c r="P23" s="67"/>
      <c r="Q23" s="74">
        <f t="shared" si="28"/>
        <v>0</v>
      </c>
      <c r="R23" s="74">
        <f t="shared" si="29"/>
        <v>0</v>
      </c>
      <c r="S23" s="96">
        <f t="shared" si="30"/>
        <v>0</v>
      </c>
      <c r="T23" s="74">
        <f t="shared" si="31"/>
        <v>0</v>
      </c>
      <c r="U23" s="74">
        <f t="shared" si="32"/>
        <v>0</v>
      </c>
      <c r="V23" s="74">
        <f t="shared" si="33"/>
        <v>0</v>
      </c>
      <c r="W23" s="67"/>
      <c r="X23" s="74">
        <f t="shared" si="34"/>
        <v>0</v>
      </c>
      <c r="Y23" s="74">
        <f t="shared" si="35"/>
        <v>0</v>
      </c>
      <c r="Z23" s="121">
        <f t="shared" si="36"/>
        <v>0</v>
      </c>
      <c r="AA23" s="148" t="str">
        <f t="shared" si="37"/>
        <v>OK</v>
      </c>
      <c r="AF23" s="5"/>
      <c r="AG23" s="5"/>
      <c r="AH23" s="5"/>
    </row>
    <row r="24" spans="1:34" ht="13.5" customHeight="1">
      <c r="A24" s="111"/>
      <c r="B24" s="93" t="s">
        <v>56</v>
      </c>
      <c r="C24" s="94"/>
      <c r="D24" s="67">
        <v>4</v>
      </c>
      <c r="E24" s="76"/>
      <c r="F24" s="76">
        <v>0</v>
      </c>
      <c r="G24" s="74">
        <f t="shared" si="19"/>
        <v>0</v>
      </c>
      <c r="H24" s="96">
        <f t="shared" si="20"/>
        <v>0</v>
      </c>
      <c r="I24" s="74">
        <f t="shared" si="21"/>
        <v>0</v>
      </c>
      <c r="J24" s="71">
        <f t="shared" si="22"/>
        <v>0</v>
      </c>
      <c r="K24" s="74">
        <f t="shared" si="23"/>
        <v>0</v>
      </c>
      <c r="L24" s="96">
        <f t="shared" si="24"/>
        <v>0</v>
      </c>
      <c r="M24" s="74">
        <f t="shared" si="25"/>
        <v>0</v>
      </c>
      <c r="N24" s="74">
        <f t="shared" si="26"/>
        <v>0</v>
      </c>
      <c r="O24" s="74">
        <f t="shared" si="27"/>
        <v>0</v>
      </c>
      <c r="P24" s="67"/>
      <c r="Q24" s="74">
        <f t="shared" si="28"/>
        <v>0</v>
      </c>
      <c r="R24" s="74">
        <f t="shared" si="29"/>
        <v>0</v>
      </c>
      <c r="S24" s="96">
        <f t="shared" si="30"/>
        <v>0</v>
      </c>
      <c r="T24" s="74">
        <f t="shared" si="31"/>
        <v>0</v>
      </c>
      <c r="U24" s="74">
        <f t="shared" si="32"/>
        <v>0</v>
      </c>
      <c r="V24" s="74">
        <f t="shared" si="33"/>
        <v>0</v>
      </c>
      <c r="W24" s="67"/>
      <c r="X24" s="74">
        <f t="shared" si="34"/>
        <v>0</v>
      </c>
      <c r="Y24" s="74">
        <f t="shared" si="35"/>
        <v>0</v>
      </c>
      <c r="Z24" s="121">
        <f t="shared" si="36"/>
        <v>0</v>
      </c>
      <c r="AA24" s="148" t="str">
        <f t="shared" si="37"/>
        <v>OK</v>
      </c>
      <c r="AF24" s="5"/>
      <c r="AG24" s="5"/>
      <c r="AH24" s="5"/>
    </row>
    <row r="25" spans="1:34" ht="13.5" customHeight="1">
      <c r="A25" s="111"/>
      <c r="B25" s="93" t="s">
        <v>56</v>
      </c>
      <c r="C25" s="94"/>
      <c r="D25" s="67">
        <v>4</v>
      </c>
      <c r="E25" s="76"/>
      <c r="F25" s="76">
        <v>0</v>
      </c>
      <c r="G25" s="74">
        <f t="shared" si="19"/>
        <v>0</v>
      </c>
      <c r="H25" s="96">
        <f t="shared" si="20"/>
        <v>0</v>
      </c>
      <c r="I25" s="74">
        <f t="shared" si="21"/>
        <v>0</v>
      </c>
      <c r="J25" s="71">
        <f t="shared" si="22"/>
        <v>0</v>
      </c>
      <c r="K25" s="74">
        <f t="shared" si="23"/>
        <v>0</v>
      </c>
      <c r="L25" s="96">
        <f t="shared" si="24"/>
        <v>0</v>
      </c>
      <c r="M25" s="74">
        <f t="shared" si="25"/>
        <v>0</v>
      </c>
      <c r="N25" s="74">
        <f t="shared" si="26"/>
        <v>0</v>
      </c>
      <c r="O25" s="74">
        <f t="shared" si="27"/>
        <v>0</v>
      </c>
      <c r="P25" s="67"/>
      <c r="Q25" s="74">
        <f t="shared" si="28"/>
        <v>0</v>
      </c>
      <c r="R25" s="74">
        <f t="shared" si="29"/>
        <v>0</v>
      </c>
      <c r="S25" s="96">
        <f t="shared" si="30"/>
        <v>0</v>
      </c>
      <c r="T25" s="74">
        <f t="shared" si="31"/>
        <v>0</v>
      </c>
      <c r="U25" s="74">
        <f t="shared" si="32"/>
        <v>0</v>
      </c>
      <c r="V25" s="74">
        <f t="shared" si="33"/>
        <v>0</v>
      </c>
      <c r="W25" s="67"/>
      <c r="X25" s="74">
        <f t="shared" si="34"/>
        <v>0</v>
      </c>
      <c r="Y25" s="74">
        <f t="shared" si="35"/>
        <v>0</v>
      </c>
      <c r="Z25" s="121">
        <f t="shared" si="36"/>
        <v>0</v>
      </c>
      <c r="AA25" s="148" t="str">
        <f t="shared" si="37"/>
        <v>OK</v>
      </c>
      <c r="AF25" s="5"/>
      <c r="AG25" s="5"/>
      <c r="AH25" s="5"/>
    </row>
    <row r="26" spans="1:34" ht="13.5" customHeight="1">
      <c r="A26" s="111"/>
      <c r="B26" s="93" t="s">
        <v>56</v>
      </c>
      <c r="C26" s="94"/>
      <c r="D26" s="67">
        <v>4</v>
      </c>
      <c r="E26" s="76"/>
      <c r="F26" s="76">
        <v>0</v>
      </c>
      <c r="G26" s="74">
        <f t="shared" si="19"/>
        <v>0</v>
      </c>
      <c r="H26" s="96">
        <f t="shared" si="20"/>
        <v>0</v>
      </c>
      <c r="I26" s="74">
        <f t="shared" si="21"/>
        <v>0</v>
      </c>
      <c r="J26" s="71">
        <f t="shared" si="22"/>
        <v>0</v>
      </c>
      <c r="K26" s="74">
        <f t="shared" si="23"/>
        <v>0</v>
      </c>
      <c r="L26" s="96">
        <f t="shared" si="24"/>
        <v>0</v>
      </c>
      <c r="M26" s="74">
        <f t="shared" si="25"/>
        <v>0</v>
      </c>
      <c r="N26" s="74">
        <f t="shared" si="26"/>
        <v>0</v>
      </c>
      <c r="O26" s="74">
        <f t="shared" si="27"/>
        <v>0</v>
      </c>
      <c r="P26" s="67"/>
      <c r="Q26" s="74">
        <f t="shared" si="28"/>
        <v>0</v>
      </c>
      <c r="R26" s="74">
        <f t="shared" si="29"/>
        <v>0</v>
      </c>
      <c r="S26" s="96">
        <f t="shared" si="30"/>
        <v>0</v>
      </c>
      <c r="T26" s="74">
        <f t="shared" si="31"/>
        <v>0</v>
      </c>
      <c r="U26" s="74">
        <f t="shared" si="32"/>
        <v>0</v>
      </c>
      <c r="V26" s="74">
        <f t="shared" si="33"/>
        <v>0</v>
      </c>
      <c r="W26" s="67"/>
      <c r="X26" s="74">
        <f t="shared" si="34"/>
        <v>0</v>
      </c>
      <c r="Y26" s="74">
        <f t="shared" si="35"/>
        <v>0</v>
      </c>
      <c r="Z26" s="121">
        <f t="shared" si="36"/>
        <v>0</v>
      </c>
      <c r="AA26" s="148" t="str">
        <f t="shared" si="37"/>
        <v>OK</v>
      </c>
      <c r="AF26" s="5"/>
      <c r="AG26" s="5"/>
      <c r="AH26" s="5"/>
    </row>
    <row r="27" spans="1:34" ht="13.5" customHeight="1">
      <c r="A27" s="111"/>
      <c r="B27" s="93" t="s">
        <v>56</v>
      </c>
      <c r="C27" s="94"/>
      <c r="D27" s="67">
        <v>4</v>
      </c>
      <c r="E27" s="76"/>
      <c r="F27" s="76">
        <v>0</v>
      </c>
      <c r="G27" s="74">
        <f t="shared" si="19"/>
        <v>0</v>
      </c>
      <c r="H27" s="96">
        <f t="shared" si="20"/>
        <v>0</v>
      </c>
      <c r="I27" s="74">
        <f t="shared" si="21"/>
        <v>0</v>
      </c>
      <c r="J27" s="71">
        <f t="shared" si="22"/>
        <v>0</v>
      </c>
      <c r="K27" s="74">
        <f t="shared" si="23"/>
        <v>0</v>
      </c>
      <c r="L27" s="96">
        <f t="shared" si="24"/>
        <v>0</v>
      </c>
      <c r="M27" s="74">
        <f t="shared" si="25"/>
        <v>0</v>
      </c>
      <c r="N27" s="74">
        <f t="shared" si="26"/>
        <v>0</v>
      </c>
      <c r="O27" s="74">
        <f t="shared" si="27"/>
        <v>0</v>
      </c>
      <c r="P27" s="67"/>
      <c r="Q27" s="74">
        <f t="shared" si="28"/>
        <v>0</v>
      </c>
      <c r="R27" s="74">
        <f t="shared" si="29"/>
        <v>0</v>
      </c>
      <c r="S27" s="96">
        <f t="shared" si="30"/>
        <v>0</v>
      </c>
      <c r="T27" s="74">
        <f t="shared" si="31"/>
        <v>0</v>
      </c>
      <c r="U27" s="74">
        <f t="shared" si="32"/>
        <v>0</v>
      </c>
      <c r="V27" s="74">
        <f t="shared" si="33"/>
        <v>0</v>
      </c>
      <c r="W27" s="67"/>
      <c r="X27" s="74">
        <f t="shared" si="34"/>
        <v>0</v>
      </c>
      <c r="Y27" s="74">
        <f t="shared" si="35"/>
        <v>0</v>
      </c>
      <c r="Z27" s="121">
        <f t="shared" si="36"/>
        <v>0</v>
      </c>
      <c r="AA27" s="148" t="str">
        <f t="shared" si="37"/>
        <v>OK</v>
      </c>
      <c r="AF27" s="5"/>
      <c r="AG27" s="5"/>
      <c r="AH27" s="5"/>
    </row>
    <row r="28" spans="1:34" ht="13.5" customHeight="1">
      <c r="A28" s="111"/>
      <c r="B28" s="93" t="s">
        <v>56</v>
      </c>
      <c r="C28" s="94"/>
      <c r="D28" s="67">
        <v>4</v>
      </c>
      <c r="E28" s="76"/>
      <c r="F28" s="76">
        <v>0</v>
      </c>
      <c r="G28" s="74">
        <f t="shared" si="19"/>
        <v>0</v>
      </c>
      <c r="H28" s="96">
        <f t="shared" si="20"/>
        <v>0</v>
      </c>
      <c r="I28" s="74">
        <f t="shared" si="21"/>
        <v>0</v>
      </c>
      <c r="J28" s="71">
        <f t="shared" si="22"/>
        <v>0</v>
      </c>
      <c r="K28" s="74">
        <f t="shared" si="23"/>
        <v>0</v>
      </c>
      <c r="L28" s="96">
        <f t="shared" si="24"/>
        <v>0</v>
      </c>
      <c r="M28" s="74">
        <f t="shared" si="25"/>
        <v>0</v>
      </c>
      <c r="N28" s="74">
        <f t="shared" si="26"/>
        <v>0</v>
      </c>
      <c r="O28" s="74">
        <f t="shared" si="27"/>
        <v>0</v>
      </c>
      <c r="P28" s="67"/>
      <c r="Q28" s="74">
        <f t="shared" si="28"/>
        <v>0</v>
      </c>
      <c r="R28" s="74">
        <f t="shared" si="29"/>
        <v>0</v>
      </c>
      <c r="S28" s="96">
        <f t="shared" si="30"/>
        <v>0</v>
      </c>
      <c r="T28" s="74">
        <f t="shared" si="31"/>
        <v>0</v>
      </c>
      <c r="U28" s="74">
        <f t="shared" si="32"/>
        <v>0</v>
      </c>
      <c r="V28" s="74">
        <f t="shared" si="33"/>
        <v>0</v>
      </c>
      <c r="W28" s="67"/>
      <c r="X28" s="74">
        <f t="shared" si="34"/>
        <v>0</v>
      </c>
      <c r="Y28" s="74">
        <f t="shared" si="35"/>
        <v>0</v>
      </c>
      <c r="Z28" s="121">
        <f t="shared" si="36"/>
        <v>0</v>
      </c>
      <c r="AA28" s="148" t="str">
        <f t="shared" si="37"/>
        <v>OK</v>
      </c>
      <c r="AF28" s="5"/>
      <c r="AG28" s="5"/>
      <c r="AH28" s="5"/>
    </row>
    <row r="29" spans="1:34" ht="13.5" customHeight="1">
      <c r="A29" s="111"/>
      <c r="B29" s="93" t="s">
        <v>56</v>
      </c>
      <c r="C29" s="94"/>
      <c r="D29" s="67">
        <v>4</v>
      </c>
      <c r="E29" s="76"/>
      <c r="F29" s="76">
        <v>0</v>
      </c>
      <c r="G29" s="74">
        <f t="shared" si="19"/>
        <v>0</v>
      </c>
      <c r="H29" s="96">
        <f t="shared" si="20"/>
        <v>0</v>
      </c>
      <c r="I29" s="74">
        <f t="shared" si="21"/>
        <v>0</v>
      </c>
      <c r="J29" s="71">
        <f t="shared" si="22"/>
        <v>0</v>
      </c>
      <c r="K29" s="74">
        <f t="shared" si="23"/>
        <v>0</v>
      </c>
      <c r="L29" s="96">
        <f t="shared" si="24"/>
        <v>0</v>
      </c>
      <c r="M29" s="74">
        <f t="shared" si="25"/>
        <v>0</v>
      </c>
      <c r="N29" s="74">
        <f t="shared" si="26"/>
        <v>0</v>
      </c>
      <c r="O29" s="74">
        <f t="shared" si="27"/>
        <v>0</v>
      </c>
      <c r="P29" s="67"/>
      <c r="Q29" s="74">
        <f t="shared" si="28"/>
        <v>0</v>
      </c>
      <c r="R29" s="74">
        <f t="shared" si="29"/>
        <v>0</v>
      </c>
      <c r="S29" s="96">
        <f t="shared" si="30"/>
        <v>0</v>
      </c>
      <c r="T29" s="74">
        <f t="shared" si="31"/>
        <v>0</v>
      </c>
      <c r="U29" s="74">
        <f t="shared" si="32"/>
        <v>0</v>
      </c>
      <c r="V29" s="74">
        <f t="shared" si="33"/>
        <v>0</v>
      </c>
      <c r="W29" s="67"/>
      <c r="X29" s="74">
        <f t="shared" si="34"/>
        <v>0</v>
      </c>
      <c r="Y29" s="74">
        <f t="shared" si="35"/>
        <v>0</v>
      </c>
      <c r="Z29" s="121">
        <f t="shared" si="36"/>
        <v>0</v>
      </c>
      <c r="AA29" s="148" t="str">
        <f t="shared" si="37"/>
        <v>OK</v>
      </c>
      <c r="AF29" s="5"/>
      <c r="AG29" s="5"/>
      <c r="AH29" s="5"/>
    </row>
    <row r="30" spans="1:34" ht="13.5" customHeight="1">
      <c r="A30" s="111"/>
      <c r="B30" s="93" t="s">
        <v>56</v>
      </c>
      <c r="C30" s="94"/>
      <c r="D30" s="67">
        <v>4</v>
      </c>
      <c r="E30" s="76"/>
      <c r="F30" s="76">
        <v>0</v>
      </c>
      <c r="G30" s="74">
        <f t="shared" si="19"/>
        <v>0</v>
      </c>
      <c r="H30" s="96">
        <f t="shared" si="20"/>
        <v>0</v>
      </c>
      <c r="I30" s="74">
        <f t="shared" si="21"/>
        <v>0</v>
      </c>
      <c r="J30" s="71">
        <f t="shared" si="22"/>
        <v>0</v>
      </c>
      <c r="K30" s="74">
        <f t="shared" si="23"/>
        <v>0</v>
      </c>
      <c r="L30" s="96">
        <f t="shared" si="24"/>
        <v>0</v>
      </c>
      <c r="M30" s="74">
        <f t="shared" si="25"/>
        <v>0</v>
      </c>
      <c r="N30" s="74">
        <f t="shared" si="26"/>
        <v>0</v>
      </c>
      <c r="O30" s="74">
        <f t="shared" si="27"/>
        <v>0</v>
      </c>
      <c r="P30" s="67"/>
      <c r="Q30" s="74">
        <f t="shared" si="28"/>
        <v>0</v>
      </c>
      <c r="R30" s="74">
        <f t="shared" si="29"/>
        <v>0</v>
      </c>
      <c r="S30" s="96">
        <f t="shared" si="30"/>
        <v>0</v>
      </c>
      <c r="T30" s="74">
        <f t="shared" si="31"/>
        <v>0</v>
      </c>
      <c r="U30" s="74">
        <f t="shared" si="32"/>
        <v>0</v>
      </c>
      <c r="V30" s="74">
        <f t="shared" si="33"/>
        <v>0</v>
      </c>
      <c r="W30" s="67"/>
      <c r="X30" s="74">
        <f t="shared" si="34"/>
        <v>0</v>
      </c>
      <c r="Y30" s="74">
        <f t="shared" si="35"/>
        <v>0</v>
      </c>
      <c r="Z30" s="121">
        <f t="shared" si="36"/>
        <v>0</v>
      </c>
      <c r="AA30" s="148" t="str">
        <f t="shared" si="37"/>
        <v>OK</v>
      </c>
      <c r="AF30" s="5"/>
      <c r="AG30" s="5"/>
      <c r="AH30" s="5"/>
    </row>
    <row r="31" spans="1:34" ht="13.5" customHeight="1">
      <c r="A31" s="111"/>
      <c r="B31" s="93" t="s">
        <v>56</v>
      </c>
      <c r="C31" s="94"/>
      <c r="D31" s="67">
        <v>4</v>
      </c>
      <c r="E31" s="76"/>
      <c r="F31" s="76">
        <v>0</v>
      </c>
      <c r="G31" s="74">
        <f t="shared" si="0"/>
        <v>0</v>
      </c>
      <c r="H31" s="96">
        <f t="shared" si="1"/>
        <v>0</v>
      </c>
      <c r="I31" s="74">
        <f t="shared" si="2"/>
        <v>0</v>
      </c>
      <c r="J31" s="71">
        <f t="shared" si="3"/>
        <v>0</v>
      </c>
      <c r="K31" s="74">
        <f t="shared" si="18"/>
        <v>0</v>
      </c>
      <c r="L31" s="96">
        <f t="shared" si="4"/>
        <v>0</v>
      </c>
      <c r="M31" s="74">
        <f t="shared" si="5"/>
        <v>0</v>
      </c>
      <c r="N31" s="74">
        <f t="shared" si="6"/>
        <v>0</v>
      </c>
      <c r="O31" s="74">
        <f t="shared" si="7"/>
        <v>0</v>
      </c>
      <c r="P31" s="67"/>
      <c r="Q31" s="74">
        <f t="shared" si="8"/>
        <v>0</v>
      </c>
      <c r="R31" s="74">
        <f t="shared" si="9"/>
        <v>0</v>
      </c>
      <c r="S31" s="96">
        <f t="shared" si="10"/>
        <v>0</v>
      </c>
      <c r="T31" s="74">
        <f t="shared" si="11"/>
        <v>0</v>
      </c>
      <c r="U31" s="74">
        <f t="shared" si="12"/>
        <v>0</v>
      </c>
      <c r="V31" s="74">
        <f t="shared" si="13"/>
        <v>0</v>
      </c>
      <c r="W31" s="67"/>
      <c r="X31" s="74">
        <f t="shared" si="14"/>
        <v>0</v>
      </c>
      <c r="Y31" s="74">
        <f t="shared" si="15"/>
        <v>0</v>
      </c>
      <c r="Z31" s="121">
        <f t="shared" si="16"/>
        <v>0</v>
      </c>
      <c r="AA31" s="148" t="str">
        <f t="shared" si="17"/>
        <v>OK</v>
      </c>
      <c r="AF31" s="5"/>
      <c r="AG31" s="5"/>
      <c r="AH31" s="5"/>
    </row>
    <row r="32" spans="1:34" ht="13.5" customHeight="1">
      <c r="A32" s="111"/>
      <c r="B32" s="93" t="s">
        <v>56</v>
      </c>
      <c r="C32" s="95"/>
      <c r="D32" s="67">
        <v>4</v>
      </c>
      <c r="E32" s="76"/>
      <c r="F32" s="76">
        <v>0</v>
      </c>
      <c r="G32" s="74">
        <f t="shared" si="0"/>
        <v>0</v>
      </c>
      <c r="H32" s="96">
        <f t="shared" si="1"/>
        <v>0</v>
      </c>
      <c r="I32" s="74">
        <f t="shared" si="2"/>
        <v>0</v>
      </c>
      <c r="J32" s="71">
        <f t="shared" si="3"/>
        <v>0</v>
      </c>
      <c r="K32" s="74">
        <f t="shared" si="18"/>
        <v>0</v>
      </c>
      <c r="L32" s="96">
        <f t="shared" si="4"/>
        <v>0</v>
      </c>
      <c r="M32" s="74">
        <f t="shared" si="5"/>
        <v>0</v>
      </c>
      <c r="N32" s="74">
        <f t="shared" si="6"/>
        <v>0</v>
      </c>
      <c r="O32" s="74">
        <f t="shared" si="7"/>
        <v>0</v>
      </c>
      <c r="P32" s="67"/>
      <c r="Q32" s="74">
        <f t="shared" si="8"/>
        <v>0</v>
      </c>
      <c r="R32" s="74">
        <f t="shared" si="9"/>
        <v>0</v>
      </c>
      <c r="S32" s="96">
        <f t="shared" si="10"/>
        <v>0</v>
      </c>
      <c r="T32" s="74">
        <f t="shared" si="11"/>
        <v>0</v>
      </c>
      <c r="U32" s="74">
        <f t="shared" si="12"/>
        <v>0</v>
      </c>
      <c r="V32" s="74">
        <f t="shared" si="13"/>
        <v>0</v>
      </c>
      <c r="W32" s="67"/>
      <c r="X32" s="74">
        <f t="shared" si="14"/>
        <v>0</v>
      </c>
      <c r="Y32" s="74">
        <f t="shared" si="15"/>
        <v>0</v>
      </c>
      <c r="Z32" s="121">
        <f t="shared" si="16"/>
        <v>0</v>
      </c>
      <c r="AA32" s="148" t="str">
        <f t="shared" si="17"/>
        <v>OK</v>
      </c>
      <c r="AF32" s="5"/>
      <c r="AG32" s="5"/>
      <c r="AH32" s="5"/>
    </row>
    <row r="33" spans="1:34" ht="13.5" customHeight="1">
      <c r="A33" s="111"/>
      <c r="B33" s="93" t="s">
        <v>56</v>
      </c>
      <c r="C33" s="94"/>
      <c r="D33" s="67">
        <v>4</v>
      </c>
      <c r="E33" s="76"/>
      <c r="F33" s="76">
        <v>0</v>
      </c>
      <c r="G33" s="74">
        <f t="shared" si="0"/>
        <v>0</v>
      </c>
      <c r="H33" s="96">
        <f t="shared" si="1"/>
        <v>0</v>
      </c>
      <c r="I33" s="74">
        <f t="shared" si="2"/>
        <v>0</v>
      </c>
      <c r="J33" s="71">
        <f t="shared" si="3"/>
        <v>0</v>
      </c>
      <c r="K33" s="74">
        <f t="shared" si="18"/>
        <v>0</v>
      </c>
      <c r="L33" s="96">
        <f t="shared" si="4"/>
        <v>0</v>
      </c>
      <c r="M33" s="74">
        <f t="shared" si="5"/>
        <v>0</v>
      </c>
      <c r="N33" s="74">
        <f t="shared" si="6"/>
        <v>0</v>
      </c>
      <c r="O33" s="74">
        <f t="shared" si="7"/>
        <v>0</v>
      </c>
      <c r="P33" s="67"/>
      <c r="Q33" s="74">
        <f t="shared" si="8"/>
        <v>0</v>
      </c>
      <c r="R33" s="74">
        <f t="shared" si="9"/>
        <v>0</v>
      </c>
      <c r="S33" s="96">
        <f t="shared" si="10"/>
        <v>0</v>
      </c>
      <c r="T33" s="74">
        <f t="shared" si="11"/>
        <v>0</v>
      </c>
      <c r="U33" s="74">
        <f t="shared" si="12"/>
        <v>0</v>
      </c>
      <c r="V33" s="74">
        <f t="shared" si="13"/>
        <v>0</v>
      </c>
      <c r="W33" s="67"/>
      <c r="X33" s="74">
        <f t="shared" si="14"/>
        <v>0</v>
      </c>
      <c r="Y33" s="74">
        <f t="shared" si="15"/>
        <v>0</v>
      </c>
      <c r="Z33" s="121">
        <f t="shared" si="16"/>
        <v>0</v>
      </c>
      <c r="AA33" s="148" t="str">
        <f t="shared" si="17"/>
        <v>OK</v>
      </c>
      <c r="AF33" s="5"/>
      <c r="AG33" s="5"/>
      <c r="AH33" s="5"/>
    </row>
    <row r="34" spans="1:34" ht="13.5" customHeight="1">
      <c r="A34" s="111"/>
      <c r="B34" s="93" t="s">
        <v>56</v>
      </c>
      <c r="C34" s="130"/>
      <c r="D34" s="67">
        <v>4</v>
      </c>
      <c r="E34" s="76"/>
      <c r="F34" s="76">
        <v>0</v>
      </c>
      <c r="G34" s="74">
        <f t="shared" si="0"/>
        <v>0</v>
      </c>
      <c r="H34" s="96">
        <f t="shared" si="1"/>
        <v>0</v>
      </c>
      <c r="I34" s="74">
        <f t="shared" si="2"/>
        <v>0</v>
      </c>
      <c r="J34" s="71">
        <f t="shared" si="3"/>
        <v>0</v>
      </c>
      <c r="K34" s="74">
        <f t="shared" si="18"/>
        <v>0</v>
      </c>
      <c r="L34" s="96">
        <f t="shared" si="4"/>
        <v>0</v>
      </c>
      <c r="M34" s="74">
        <f t="shared" si="5"/>
        <v>0</v>
      </c>
      <c r="N34" s="74">
        <f t="shared" si="6"/>
        <v>0</v>
      </c>
      <c r="O34" s="74">
        <f t="shared" si="7"/>
        <v>0</v>
      </c>
      <c r="P34" s="67"/>
      <c r="Q34" s="74">
        <f t="shared" si="8"/>
        <v>0</v>
      </c>
      <c r="R34" s="74">
        <f t="shared" si="9"/>
        <v>0</v>
      </c>
      <c r="S34" s="96">
        <f t="shared" si="10"/>
        <v>0</v>
      </c>
      <c r="T34" s="74">
        <f t="shared" si="11"/>
        <v>0</v>
      </c>
      <c r="U34" s="74">
        <f t="shared" si="12"/>
        <v>0</v>
      </c>
      <c r="V34" s="74">
        <f t="shared" si="13"/>
        <v>0</v>
      </c>
      <c r="W34" s="67"/>
      <c r="X34" s="74">
        <f t="shared" si="14"/>
        <v>0</v>
      </c>
      <c r="Y34" s="74">
        <f t="shared" si="15"/>
        <v>0</v>
      </c>
      <c r="Z34" s="121">
        <f t="shared" si="16"/>
        <v>0</v>
      </c>
      <c r="AA34" s="148" t="str">
        <f t="shared" si="17"/>
        <v>OK</v>
      </c>
      <c r="AF34" s="5"/>
      <c r="AG34" s="5"/>
      <c r="AH34" s="5"/>
    </row>
    <row r="35" spans="1:34" ht="13.5" customHeight="1">
      <c r="A35" s="111"/>
      <c r="B35" s="93" t="s">
        <v>56</v>
      </c>
      <c r="C35" s="130"/>
      <c r="D35" s="67">
        <v>4</v>
      </c>
      <c r="E35" s="76"/>
      <c r="F35" s="76">
        <v>0</v>
      </c>
      <c r="G35" s="74">
        <f t="shared" si="0"/>
        <v>0</v>
      </c>
      <c r="H35" s="96">
        <f t="shared" si="1"/>
        <v>0</v>
      </c>
      <c r="I35" s="74">
        <f t="shared" si="2"/>
        <v>0</v>
      </c>
      <c r="J35" s="71">
        <f t="shared" si="3"/>
        <v>0</v>
      </c>
      <c r="K35" s="74">
        <f t="shared" si="18"/>
        <v>0</v>
      </c>
      <c r="L35" s="96">
        <f t="shared" si="4"/>
        <v>0</v>
      </c>
      <c r="M35" s="74">
        <f t="shared" si="5"/>
        <v>0</v>
      </c>
      <c r="N35" s="74">
        <f t="shared" si="6"/>
        <v>0</v>
      </c>
      <c r="O35" s="74">
        <f t="shared" si="7"/>
        <v>0</v>
      </c>
      <c r="P35" s="67"/>
      <c r="Q35" s="74">
        <f t="shared" si="8"/>
        <v>0</v>
      </c>
      <c r="R35" s="74">
        <f t="shared" si="9"/>
        <v>0</v>
      </c>
      <c r="S35" s="96">
        <f t="shared" si="10"/>
        <v>0</v>
      </c>
      <c r="T35" s="74">
        <f t="shared" si="11"/>
        <v>0</v>
      </c>
      <c r="U35" s="74">
        <f t="shared" si="12"/>
        <v>0</v>
      </c>
      <c r="V35" s="74">
        <f t="shared" si="13"/>
        <v>0</v>
      </c>
      <c r="W35" s="67"/>
      <c r="X35" s="74">
        <f t="shared" si="14"/>
        <v>0</v>
      </c>
      <c r="Y35" s="74">
        <f t="shared" si="15"/>
        <v>0</v>
      </c>
      <c r="Z35" s="121">
        <f t="shared" si="16"/>
        <v>0</v>
      </c>
      <c r="AA35" s="148" t="str">
        <f t="shared" si="17"/>
        <v>OK</v>
      </c>
      <c r="AF35" s="5"/>
      <c r="AG35" s="5"/>
      <c r="AH35" s="5"/>
    </row>
    <row r="36" spans="1:27" ht="13.5" customHeight="1">
      <c r="A36" s="111"/>
      <c r="B36" s="93" t="s">
        <v>56</v>
      </c>
      <c r="C36" s="95"/>
      <c r="D36" s="67">
        <v>4</v>
      </c>
      <c r="E36" s="76"/>
      <c r="F36" s="76">
        <v>0</v>
      </c>
      <c r="G36" s="74">
        <f t="shared" si="0"/>
        <v>0</v>
      </c>
      <c r="H36" s="96">
        <f t="shared" si="1"/>
        <v>0</v>
      </c>
      <c r="I36" s="74">
        <f t="shared" si="2"/>
        <v>0</v>
      </c>
      <c r="J36" s="71">
        <f t="shared" si="3"/>
        <v>0</v>
      </c>
      <c r="K36" s="74">
        <f t="shared" si="18"/>
        <v>0</v>
      </c>
      <c r="L36" s="96">
        <f t="shared" si="4"/>
        <v>0</v>
      </c>
      <c r="M36" s="74">
        <f t="shared" si="5"/>
        <v>0</v>
      </c>
      <c r="N36" s="74">
        <f t="shared" si="6"/>
        <v>0</v>
      </c>
      <c r="O36" s="74">
        <f t="shared" si="7"/>
        <v>0</v>
      </c>
      <c r="P36" s="67"/>
      <c r="Q36" s="74">
        <f t="shared" si="8"/>
        <v>0</v>
      </c>
      <c r="R36" s="74">
        <f t="shared" si="9"/>
        <v>0</v>
      </c>
      <c r="S36" s="96">
        <f t="shared" si="10"/>
        <v>0</v>
      </c>
      <c r="T36" s="74">
        <f t="shared" si="11"/>
        <v>0</v>
      </c>
      <c r="U36" s="74">
        <f t="shared" si="12"/>
        <v>0</v>
      </c>
      <c r="V36" s="74">
        <f t="shared" si="13"/>
        <v>0</v>
      </c>
      <c r="W36" s="67"/>
      <c r="X36" s="74">
        <f t="shared" si="14"/>
        <v>0</v>
      </c>
      <c r="Y36" s="74">
        <f t="shared" si="15"/>
        <v>0</v>
      </c>
      <c r="Z36" s="121">
        <f t="shared" si="16"/>
        <v>0</v>
      </c>
      <c r="AA36" s="148" t="str">
        <f t="shared" si="17"/>
        <v>OK</v>
      </c>
    </row>
    <row r="37" spans="1:27" ht="13.5" customHeight="1">
      <c r="A37" s="111"/>
      <c r="B37" s="93" t="s">
        <v>56</v>
      </c>
      <c r="C37" s="94"/>
      <c r="D37" s="67">
        <v>4</v>
      </c>
      <c r="E37" s="76"/>
      <c r="F37" s="76">
        <v>0</v>
      </c>
      <c r="G37" s="74">
        <f t="shared" si="0"/>
        <v>0</v>
      </c>
      <c r="H37" s="96">
        <f t="shared" si="1"/>
        <v>0</v>
      </c>
      <c r="I37" s="74">
        <f t="shared" si="2"/>
        <v>0</v>
      </c>
      <c r="J37" s="71">
        <f t="shared" si="3"/>
        <v>0</v>
      </c>
      <c r="K37" s="74">
        <f t="shared" si="18"/>
        <v>0</v>
      </c>
      <c r="L37" s="96">
        <f t="shared" si="4"/>
        <v>0</v>
      </c>
      <c r="M37" s="74">
        <f t="shared" si="5"/>
        <v>0</v>
      </c>
      <c r="N37" s="74">
        <f t="shared" si="6"/>
        <v>0</v>
      </c>
      <c r="O37" s="74">
        <f t="shared" si="7"/>
        <v>0</v>
      </c>
      <c r="P37" s="67"/>
      <c r="Q37" s="74">
        <f t="shared" si="8"/>
        <v>0</v>
      </c>
      <c r="R37" s="74">
        <f t="shared" si="9"/>
        <v>0</v>
      </c>
      <c r="S37" s="96">
        <f t="shared" si="10"/>
        <v>0</v>
      </c>
      <c r="T37" s="74">
        <f t="shared" si="11"/>
        <v>0</v>
      </c>
      <c r="U37" s="74">
        <f t="shared" si="12"/>
        <v>0</v>
      </c>
      <c r="V37" s="74">
        <f t="shared" si="13"/>
        <v>0</v>
      </c>
      <c r="W37" s="67"/>
      <c r="X37" s="74">
        <f t="shared" si="14"/>
        <v>0</v>
      </c>
      <c r="Y37" s="74">
        <f t="shared" si="15"/>
        <v>0</v>
      </c>
      <c r="Z37" s="121">
        <f t="shared" si="16"/>
        <v>0</v>
      </c>
      <c r="AA37" s="148" t="str">
        <f t="shared" si="17"/>
        <v>OK</v>
      </c>
    </row>
    <row r="38" spans="1:27" ht="13.5" customHeight="1">
      <c r="A38" s="110"/>
      <c r="B38" s="93" t="s">
        <v>56</v>
      </c>
      <c r="C38" s="68"/>
      <c r="D38" s="67">
        <v>4</v>
      </c>
      <c r="E38" s="76"/>
      <c r="F38" s="76">
        <v>0</v>
      </c>
      <c r="G38" s="74">
        <f t="shared" si="0"/>
        <v>0</v>
      </c>
      <c r="H38" s="96">
        <f t="shared" si="1"/>
        <v>0</v>
      </c>
      <c r="I38" s="74">
        <f t="shared" si="2"/>
        <v>0</v>
      </c>
      <c r="J38" s="71">
        <f t="shared" si="3"/>
        <v>0</v>
      </c>
      <c r="K38" s="74">
        <f t="shared" si="18"/>
        <v>0</v>
      </c>
      <c r="L38" s="96">
        <f t="shared" si="4"/>
        <v>0</v>
      </c>
      <c r="M38" s="74">
        <f t="shared" si="5"/>
        <v>0</v>
      </c>
      <c r="N38" s="74">
        <f t="shared" si="6"/>
        <v>0</v>
      </c>
      <c r="O38" s="74">
        <f t="shared" si="7"/>
        <v>0</v>
      </c>
      <c r="P38" s="67"/>
      <c r="Q38" s="74">
        <f t="shared" si="8"/>
        <v>0</v>
      </c>
      <c r="R38" s="74">
        <f t="shared" si="9"/>
        <v>0</v>
      </c>
      <c r="S38" s="96">
        <f t="shared" si="10"/>
        <v>0</v>
      </c>
      <c r="T38" s="74">
        <f t="shared" si="11"/>
        <v>0</v>
      </c>
      <c r="U38" s="74">
        <f t="shared" si="12"/>
        <v>0</v>
      </c>
      <c r="V38" s="74">
        <f t="shared" si="13"/>
        <v>0</v>
      </c>
      <c r="W38" s="67"/>
      <c r="X38" s="74">
        <f t="shared" si="14"/>
        <v>0</v>
      </c>
      <c r="Y38" s="74">
        <f t="shared" si="15"/>
        <v>0</v>
      </c>
      <c r="Z38" s="121">
        <f t="shared" si="16"/>
        <v>0</v>
      </c>
      <c r="AA38" s="148" t="str">
        <f t="shared" si="17"/>
        <v>OK</v>
      </c>
    </row>
    <row r="39" spans="1:27" ht="13.5" customHeight="1">
      <c r="A39" s="110"/>
      <c r="B39" s="93" t="s">
        <v>56</v>
      </c>
      <c r="C39" s="68"/>
      <c r="D39" s="67">
        <v>4</v>
      </c>
      <c r="E39" s="76"/>
      <c r="F39" s="76">
        <v>0</v>
      </c>
      <c r="G39" s="74">
        <f t="shared" si="0"/>
        <v>0</v>
      </c>
      <c r="H39" s="96">
        <f t="shared" si="1"/>
        <v>0</v>
      </c>
      <c r="I39" s="74">
        <f t="shared" si="2"/>
        <v>0</v>
      </c>
      <c r="J39" s="71">
        <f t="shared" si="3"/>
        <v>0</v>
      </c>
      <c r="K39" s="74">
        <f t="shared" si="18"/>
        <v>0</v>
      </c>
      <c r="L39" s="96">
        <f t="shared" si="4"/>
        <v>0</v>
      </c>
      <c r="M39" s="74">
        <f t="shared" si="5"/>
        <v>0</v>
      </c>
      <c r="N39" s="74">
        <f t="shared" si="6"/>
        <v>0</v>
      </c>
      <c r="O39" s="74">
        <f t="shared" si="7"/>
        <v>0</v>
      </c>
      <c r="P39" s="67"/>
      <c r="Q39" s="74">
        <f t="shared" si="8"/>
        <v>0</v>
      </c>
      <c r="R39" s="74">
        <f t="shared" si="9"/>
        <v>0</v>
      </c>
      <c r="S39" s="96">
        <f t="shared" si="10"/>
        <v>0</v>
      </c>
      <c r="T39" s="74">
        <f t="shared" si="11"/>
        <v>0</v>
      </c>
      <c r="U39" s="74">
        <f t="shared" si="12"/>
        <v>0</v>
      </c>
      <c r="V39" s="74">
        <f t="shared" si="13"/>
        <v>0</v>
      </c>
      <c r="W39" s="67"/>
      <c r="X39" s="74">
        <f t="shared" si="14"/>
        <v>0</v>
      </c>
      <c r="Y39" s="74">
        <f t="shared" si="15"/>
        <v>0</v>
      </c>
      <c r="Z39" s="121">
        <f t="shared" si="16"/>
        <v>0</v>
      </c>
      <c r="AA39" s="148" t="str">
        <f t="shared" si="17"/>
        <v>OK</v>
      </c>
    </row>
    <row r="40" spans="1:27" ht="13.5" customHeight="1">
      <c r="A40" s="112"/>
      <c r="B40" s="93" t="s">
        <v>56</v>
      </c>
      <c r="C40" s="95"/>
      <c r="D40" s="67">
        <v>4</v>
      </c>
      <c r="E40" s="76"/>
      <c r="F40" s="76">
        <v>0</v>
      </c>
      <c r="G40" s="74">
        <f t="shared" si="0"/>
        <v>0</v>
      </c>
      <c r="H40" s="96">
        <f t="shared" si="1"/>
        <v>0</v>
      </c>
      <c r="I40" s="74">
        <f t="shared" si="2"/>
        <v>0</v>
      </c>
      <c r="J40" s="71">
        <f t="shared" si="3"/>
        <v>0</v>
      </c>
      <c r="K40" s="74">
        <f t="shared" si="18"/>
        <v>0</v>
      </c>
      <c r="L40" s="96">
        <f t="shared" si="4"/>
        <v>0</v>
      </c>
      <c r="M40" s="74">
        <f t="shared" si="5"/>
        <v>0</v>
      </c>
      <c r="N40" s="74">
        <f t="shared" si="6"/>
        <v>0</v>
      </c>
      <c r="O40" s="74">
        <f t="shared" si="7"/>
        <v>0</v>
      </c>
      <c r="P40" s="67"/>
      <c r="Q40" s="74">
        <f t="shared" si="8"/>
        <v>0</v>
      </c>
      <c r="R40" s="74">
        <f t="shared" si="9"/>
        <v>0</v>
      </c>
      <c r="S40" s="96">
        <f t="shared" si="10"/>
        <v>0</v>
      </c>
      <c r="T40" s="74">
        <f t="shared" si="11"/>
        <v>0</v>
      </c>
      <c r="U40" s="74">
        <f t="shared" si="12"/>
        <v>0</v>
      </c>
      <c r="V40" s="74">
        <f t="shared" si="13"/>
        <v>0</v>
      </c>
      <c r="W40" s="67"/>
      <c r="X40" s="74">
        <f t="shared" si="14"/>
        <v>0</v>
      </c>
      <c r="Y40" s="74">
        <f t="shared" si="15"/>
        <v>0</v>
      </c>
      <c r="Z40" s="121">
        <f t="shared" si="16"/>
        <v>0</v>
      </c>
      <c r="AA40" s="148" t="str">
        <f t="shared" si="17"/>
        <v>OK</v>
      </c>
    </row>
    <row r="41" spans="1:27" ht="13.5" customHeight="1">
      <c r="A41" s="112"/>
      <c r="B41" s="93" t="s">
        <v>56</v>
      </c>
      <c r="C41" s="95"/>
      <c r="D41" s="67">
        <v>4</v>
      </c>
      <c r="E41" s="76"/>
      <c r="F41" s="76">
        <v>0</v>
      </c>
      <c r="G41" s="74">
        <f t="shared" si="0"/>
        <v>0</v>
      </c>
      <c r="H41" s="96">
        <f t="shared" si="1"/>
        <v>0</v>
      </c>
      <c r="I41" s="74">
        <f t="shared" si="2"/>
        <v>0</v>
      </c>
      <c r="J41" s="71">
        <f t="shared" si="3"/>
        <v>0</v>
      </c>
      <c r="K41" s="74">
        <f t="shared" si="18"/>
        <v>0</v>
      </c>
      <c r="L41" s="96">
        <f t="shared" si="4"/>
        <v>0</v>
      </c>
      <c r="M41" s="74">
        <f t="shared" si="5"/>
        <v>0</v>
      </c>
      <c r="N41" s="74">
        <f t="shared" si="6"/>
        <v>0</v>
      </c>
      <c r="O41" s="74">
        <f t="shared" si="7"/>
        <v>0</v>
      </c>
      <c r="P41" s="67"/>
      <c r="Q41" s="74">
        <f t="shared" si="8"/>
        <v>0</v>
      </c>
      <c r="R41" s="74">
        <f t="shared" si="9"/>
        <v>0</v>
      </c>
      <c r="S41" s="96">
        <f t="shared" si="10"/>
        <v>0</v>
      </c>
      <c r="T41" s="74">
        <f t="shared" si="11"/>
        <v>0</v>
      </c>
      <c r="U41" s="74">
        <f t="shared" si="12"/>
        <v>0</v>
      </c>
      <c r="V41" s="74">
        <f t="shared" si="13"/>
        <v>0</v>
      </c>
      <c r="W41" s="67"/>
      <c r="X41" s="74">
        <f t="shared" si="14"/>
        <v>0</v>
      </c>
      <c r="Y41" s="74">
        <f t="shared" si="15"/>
        <v>0</v>
      </c>
      <c r="Z41" s="121">
        <f t="shared" si="16"/>
        <v>0</v>
      </c>
      <c r="AA41" s="148" t="str">
        <f t="shared" si="17"/>
        <v>OK</v>
      </c>
    </row>
    <row r="42" spans="1:27" ht="13.5" customHeight="1">
      <c r="A42" s="112"/>
      <c r="B42" s="93" t="s">
        <v>56</v>
      </c>
      <c r="C42" s="95"/>
      <c r="D42" s="67">
        <v>4</v>
      </c>
      <c r="E42" s="76"/>
      <c r="F42" s="76">
        <v>0</v>
      </c>
      <c r="G42" s="74">
        <f t="shared" si="0"/>
        <v>0</v>
      </c>
      <c r="H42" s="96">
        <f t="shared" si="1"/>
        <v>0</v>
      </c>
      <c r="I42" s="74">
        <f t="shared" si="2"/>
        <v>0</v>
      </c>
      <c r="J42" s="71">
        <f t="shared" si="3"/>
        <v>0</v>
      </c>
      <c r="K42" s="74">
        <f t="shared" si="18"/>
        <v>0</v>
      </c>
      <c r="L42" s="96">
        <f t="shared" si="4"/>
        <v>0</v>
      </c>
      <c r="M42" s="74">
        <f t="shared" si="5"/>
        <v>0</v>
      </c>
      <c r="N42" s="74">
        <f t="shared" si="6"/>
        <v>0</v>
      </c>
      <c r="O42" s="74">
        <f t="shared" si="7"/>
        <v>0</v>
      </c>
      <c r="P42" s="67"/>
      <c r="Q42" s="74">
        <f t="shared" si="8"/>
        <v>0</v>
      </c>
      <c r="R42" s="74">
        <f t="shared" si="9"/>
        <v>0</v>
      </c>
      <c r="S42" s="96">
        <f t="shared" si="10"/>
        <v>0</v>
      </c>
      <c r="T42" s="74">
        <f t="shared" si="11"/>
        <v>0</v>
      </c>
      <c r="U42" s="74">
        <f t="shared" si="12"/>
        <v>0</v>
      </c>
      <c r="V42" s="74">
        <f t="shared" si="13"/>
        <v>0</v>
      </c>
      <c r="W42" s="67"/>
      <c r="X42" s="74">
        <f t="shared" si="14"/>
        <v>0</v>
      </c>
      <c r="Y42" s="74">
        <f t="shared" si="15"/>
        <v>0</v>
      </c>
      <c r="Z42" s="121">
        <f t="shared" si="16"/>
        <v>0</v>
      </c>
      <c r="AA42" s="148" t="str">
        <f t="shared" si="17"/>
        <v>OK</v>
      </c>
    </row>
    <row r="43" spans="1:27" ht="13.5" customHeight="1">
      <c r="A43" s="112"/>
      <c r="B43" s="93" t="s">
        <v>56</v>
      </c>
      <c r="C43" s="95"/>
      <c r="D43" s="67">
        <v>4</v>
      </c>
      <c r="E43" s="76"/>
      <c r="F43" s="76">
        <v>0</v>
      </c>
      <c r="G43" s="74">
        <f t="shared" si="0"/>
        <v>0</v>
      </c>
      <c r="H43" s="96">
        <f t="shared" si="1"/>
        <v>0</v>
      </c>
      <c r="I43" s="74">
        <f t="shared" si="2"/>
        <v>0</v>
      </c>
      <c r="J43" s="71">
        <f t="shared" si="3"/>
        <v>0</v>
      </c>
      <c r="K43" s="74">
        <f t="shared" si="18"/>
        <v>0</v>
      </c>
      <c r="L43" s="96">
        <f t="shared" si="4"/>
        <v>0</v>
      </c>
      <c r="M43" s="74">
        <f t="shared" si="5"/>
        <v>0</v>
      </c>
      <c r="N43" s="74">
        <f t="shared" si="6"/>
        <v>0</v>
      </c>
      <c r="O43" s="74">
        <f t="shared" si="7"/>
        <v>0</v>
      </c>
      <c r="P43" s="67"/>
      <c r="Q43" s="74">
        <f t="shared" si="8"/>
        <v>0</v>
      </c>
      <c r="R43" s="74">
        <f t="shared" si="9"/>
        <v>0</v>
      </c>
      <c r="S43" s="96">
        <f t="shared" si="10"/>
        <v>0</v>
      </c>
      <c r="T43" s="74">
        <f t="shared" si="11"/>
        <v>0</v>
      </c>
      <c r="U43" s="74">
        <f t="shared" si="12"/>
        <v>0</v>
      </c>
      <c r="V43" s="74">
        <f t="shared" si="13"/>
        <v>0</v>
      </c>
      <c r="W43" s="67"/>
      <c r="X43" s="74">
        <f t="shared" si="14"/>
        <v>0</v>
      </c>
      <c r="Y43" s="74">
        <f t="shared" si="15"/>
        <v>0</v>
      </c>
      <c r="Z43" s="121">
        <f t="shared" si="16"/>
        <v>0</v>
      </c>
      <c r="AA43" s="148" t="str">
        <f t="shared" si="17"/>
        <v>OK</v>
      </c>
    </row>
    <row r="44" spans="1:27" ht="12" customHeight="1">
      <c r="A44" s="112"/>
      <c r="B44" s="93" t="s">
        <v>56</v>
      </c>
      <c r="C44" s="95"/>
      <c r="D44" s="67">
        <v>4</v>
      </c>
      <c r="E44" s="76"/>
      <c r="F44" s="76">
        <v>0</v>
      </c>
      <c r="G44" s="74">
        <f t="shared" si="0"/>
        <v>0</v>
      </c>
      <c r="H44" s="96">
        <f t="shared" si="1"/>
        <v>0</v>
      </c>
      <c r="I44" s="74">
        <f t="shared" si="2"/>
        <v>0</v>
      </c>
      <c r="J44" s="71">
        <f t="shared" si="3"/>
        <v>0</v>
      </c>
      <c r="K44" s="74">
        <f t="shared" si="18"/>
        <v>0</v>
      </c>
      <c r="L44" s="96">
        <f t="shared" si="4"/>
        <v>0</v>
      </c>
      <c r="M44" s="74">
        <f t="shared" si="5"/>
        <v>0</v>
      </c>
      <c r="N44" s="74">
        <f t="shared" si="6"/>
        <v>0</v>
      </c>
      <c r="O44" s="74">
        <f t="shared" si="7"/>
        <v>0</v>
      </c>
      <c r="P44" s="67"/>
      <c r="Q44" s="74">
        <f t="shared" si="8"/>
        <v>0</v>
      </c>
      <c r="R44" s="74">
        <f t="shared" si="9"/>
        <v>0</v>
      </c>
      <c r="S44" s="96">
        <f t="shared" si="10"/>
        <v>0</v>
      </c>
      <c r="T44" s="74">
        <f t="shared" si="11"/>
        <v>0</v>
      </c>
      <c r="U44" s="74">
        <f t="shared" si="12"/>
        <v>0</v>
      </c>
      <c r="V44" s="74">
        <f t="shared" si="13"/>
        <v>0</v>
      </c>
      <c r="W44" s="67"/>
      <c r="X44" s="74">
        <f t="shared" si="14"/>
        <v>0</v>
      </c>
      <c r="Y44" s="74">
        <f t="shared" si="15"/>
        <v>0</v>
      </c>
      <c r="Z44" s="121">
        <f t="shared" si="16"/>
        <v>0</v>
      </c>
      <c r="AA44" s="148" t="str">
        <f t="shared" si="17"/>
        <v>OK</v>
      </c>
    </row>
    <row r="45" spans="1:27" ht="12" customHeight="1">
      <c r="A45" s="112"/>
      <c r="B45" s="93" t="s">
        <v>56</v>
      </c>
      <c r="C45" s="95"/>
      <c r="D45" s="67">
        <v>4</v>
      </c>
      <c r="E45" s="76"/>
      <c r="F45" s="76">
        <v>0</v>
      </c>
      <c r="G45" s="74">
        <f t="shared" si="0"/>
        <v>0</v>
      </c>
      <c r="H45" s="96">
        <f t="shared" si="1"/>
        <v>0</v>
      </c>
      <c r="I45" s="74">
        <f t="shared" si="2"/>
        <v>0</v>
      </c>
      <c r="J45" s="71">
        <f t="shared" si="3"/>
        <v>0</v>
      </c>
      <c r="K45" s="74">
        <f t="shared" si="18"/>
        <v>0</v>
      </c>
      <c r="L45" s="96">
        <f t="shared" si="4"/>
        <v>0</v>
      </c>
      <c r="M45" s="74">
        <f t="shared" si="5"/>
        <v>0</v>
      </c>
      <c r="N45" s="74">
        <f t="shared" si="6"/>
        <v>0</v>
      </c>
      <c r="O45" s="74">
        <f t="shared" si="7"/>
        <v>0</v>
      </c>
      <c r="P45" s="67"/>
      <c r="Q45" s="74">
        <f t="shared" si="8"/>
        <v>0</v>
      </c>
      <c r="R45" s="74">
        <f t="shared" si="9"/>
        <v>0</v>
      </c>
      <c r="S45" s="96">
        <f t="shared" si="10"/>
        <v>0</v>
      </c>
      <c r="T45" s="74">
        <f t="shared" si="11"/>
        <v>0</v>
      </c>
      <c r="U45" s="74">
        <f t="shared" si="12"/>
        <v>0</v>
      </c>
      <c r="V45" s="74">
        <f t="shared" si="13"/>
        <v>0</v>
      </c>
      <c r="W45" s="67"/>
      <c r="X45" s="74">
        <f t="shared" si="14"/>
        <v>0</v>
      </c>
      <c r="Y45" s="74">
        <f t="shared" si="15"/>
        <v>0</v>
      </c>
      <c r="Z45" s="121">
        <f t="shared" si="16"/>
        <v>0</v>
      </c>
      <c r="AA45" s="148" t="str">
        <f t="shared" si="17"/>
        <v>OK</v>
      </c>
    </row>
    <row r="46" spans="1:27" ht="12" customHeight="1">
      <c r="A46" s="112"/>
      <c r="B46" s="93" t="s">
        <v>56</v>
      </c>
      <c r="C46" s="95"/>
      <c r="D46" s="67">
        <v>4</v>
      </c>
      <c r="E46" s="76"/>
      <c r="F46" s="76">
        <v>0</v>
      </c>
      <c r="G46" s="74">
        <f t="shared" si="0"/>
        <v>0</v>
      </c>
      <c r="H46" s="96">
        <f t="shared" si="1"/>
        <v>0</v>
      </c>
      <c r="I46" s="74">
        <f t="shared" si="2"/>
        <v>0</v>
      </c>
      <c r="J46" s="71">
        <f t="shared" si="3"/>
        <v>0</v>
      </c>
      <c r="K46" s="74">
        <f t="shared" si="18"/>
        <v>0</v>
      </c>
      <c r="L46" s="96">
        <f t="shared" si="4"/>
        <v>0</v>
      </c>
      <c r="M46" s="74">
        <f t="shared" si="5"/>
        <v>0</v>
      </c>
      <c r="N46" s="74">
        <f t="shared" si="6"/>
        <v>0</v>
      </c>
      <c r="O46" s="74">
        <f t="shared" si="7"/>
        <v>0</v>
      </c>
      <c r="P46" s="67"/>
      <c r="Q46" s="74">
        <f t="shared" si="8"/>
        <v>0</v>
      </c>
      <c r="R46" s="74">
        <f t="shared" si="9"/>
        <v>0</v>
      </c>
      <c r="S46" s="96">
        <f t="shared" si="10"/>
        <v>0</v>
      </c>
      <c r="T46" s="74">
        <f t="shared" si="11"/>
        <v>0</v>
      </c>
      <c r="U46" s="74">
        <f t="shared" si="12"/>
        <v>0</v>
      </c>
      <c r="V46" s="74">
        <f t="shared" si="13"/>
        <v>0</v>
      </c>
      <c r="W46" s="67"/>
      <c r="X46" s="74">
        <f t="shared" si="14"/>
        <v>0</v>
      </c>
      <c r="Y46" s="74">
        <f t="shared" si="15"/>
        <v>0</v>
      </c>
      <c r="Z46" s="121">
        <f t="shared" si="16"/>
        <v>0</v>
      </c>
      <c r="AA46" s="148" t="str">
        <f t="shared" si="17"/>
        <v>OK</v>
      </c>
    </row>
    <row r="47" spans="1:27" ht="12" customHeight="1">
      <c r="A47" s="112"/>
      <c r="B47" s="93" t="s">
        <v>56</v>
      </c>
      <c r="C47" s="95"/>
      <c r="D47" s="67">
        <v>4</v>
      </c>
      <c r="E47" s="76"/>
      <c r="F47" s="76">
        <v>0</v>
      </c>
      <c r="G47" s="74">
        <f t="shared" si="0"/>
        <v>0</v>
      </c>
      <c r="H47" s="96">
        <f t="shared" si="1"/>
        <v>0</v>
      </c>
      <c r="I47" s="74">
        <f t="shared" si="2"/>
        <v>0</v>
      </c>
      <c r="J47" s="71">
        <f t="shared" si="3"/>
        <v>0</v>
      </c>
      <c r="K47" s="74">
        <f t="shared" si="18"/>
        <v>0</v>
      </c>
      <c r="L47" s="96">
        <f t="shared" si="4"/>
        <v>0</v>
      </c>
      <c r="M47" s="74">
        <f t="shared" si="5"/>
        <v>0</v>
      </c>
      <c r="N47" s="74">
        <f t="shared" si="6"/>
        <v>0</v>
      </c>
      <c r="O47" s="74">
        <f t="shared" si="7"/>
        <v>0</v>
      </c>
      <c r="P47" s="67"/>
      <c r="Q47" s="74">
        <f t="shared" si="8"/>
        <v>0</v>
      </c>
      <c r="R47" s="74">
        <f t="shared" si="9"/>
        <v>0</v>
      </c>
      <c r="S47" s="96">
        <f t="shared" si="10"/>
        <v>0</v>
      </c>
      <c r="T47" s="74">
        <f t="shared" si="11"/>
        <v>0</v>
      </c>
      <c r="U47" s="74">
        <f t="shared" si="12"/>
        <v>0</v>
      </c>
      <c r="V47" s="74">
        <f t="shared" si="13"/>
        <v>0</v>
      </c>
      <c r="W47" s="67"/>
      <c r="X47" s="74">
        <f t="shared" si="14"/>
        <v>0</v>
      </c>
      <c r="Y47" s="74">
        <f t="shared" si="15"/>
        <v>0</v>
      </c>
      <c r="Z47" s="121">
        <f t="shared" si="16"/>
        <v>0</v>
      </c>
      <c r="AA47" s="148" t="str">
        <f t="shared" si="17"/>
        <v>OK</v>
      </c>
    </row>
    <row r="48" spans="1:27" ht="12.75">
      <c r="A48" s="112"/>
      <c r="B48" s="93" t="s">
        <v>56</v>
      </c>
      <c r="C48" s="95"/>
      <c r="D48" s="67">
        <v>4</v>
      </c>
      <c r="E48" s="76"/>
      <c r="F48" s="76">
        <v>0</v>
      </c>
      <c r="G48" s="74">
        <f t="shared" si="0"/>
        <v>0</v>
      </c>
      <c r="H48" s="96">
        <f t="shared" si="1"/>
        <v>0</v>
      </c>
      <c r="I48" s="74">
        <f t="shared" si="2"/>
        <v>0</v>
      </c>
      <c r="J48" s="71">
        <f t="shared" si="3"/>
        <v>0</v>
      </c>
      <c r="K48" s="74">
        <f t="shared" si="18"/>
        <v>0</v>
      </c>
      <c r="L48" s="96">
        <f t="shared" si="4"/>
        <v>0</v>
      </c>
      <c r="M48" s="74">
        <f t="shared" si="5"/>
        <v>0</v>
      </c>
      <c r="N48" s="74">
        <f t="shared" si="6"/>
        <v>0</v>
      </c>
      <c r="O48" s="74">
        <f t="shared" si="7"/>
        <v>0</v>
      </c>
      <c r="P48" s="67"/>
      <c r="Q48" s="74">
        <f t="shared" si="8"/>
        <v>0</v>
      </c>
      <c r="R48" s="74">
        <f t="shared" si="9"/>
        <v>0</v>
      </c>
      <c r="S48" s="96">
        <f t="shared" si="10"/>
        <v>0</v>
      </c>
      <c r="T48" s="74">
        <f t="shared" si="11"/>
        <v>0</v>
      </c>
      <c r="U48" s="74">
        <f t="shared" si="12"/>
        <v>0</v>
      </c>
      <c r="V48" s="74">
        <f t="shared" si="13"/>
        <v>0</v>
      </c>
      <c r="W48" s="67"/>
      <c r="X48" s="74">
        <f t="shared" si="14"/>
        <v>0</v>
      </c>
      <c r="Y48" s="74">
        <f t="shared" si="15"/>
        <v>0</v>
      </c>
      <c r="Z48" s="121">
        <f t="shared" si="16"/>
        <v>0</v>
      </c>
      <c r="AA48" s="148" t="str">
        <f t="shared" si="17"/>
        <v>OK</v>
      </c>
    </row>
    <row r="49" spans="1:27" ht="12.75">
      <c r="A49" s="112"/>
      <c r="B49" s="93" t="s">
        <v>56</v>
      </c>
      <c r="C49" s="95"/>
      <c r="D49" s="67">
        <v>4</v>
      </c>
      <c r="E49" s="76"/>
      <c r="F49" s="76">
        <v>0</v>
      </c>
      <c r="G49" s="74">
        <f t="shared" si="0"/>
        <v>0</v>
      </c>
      <c r="H49" s="96">
        <f t="shared" si="1"/>
        <v>0</v>
      </c>
      <c r="I49" s="74">
        <f t="shared" si="2"/>
        <v>0</v>
      </c>
      <c r="J49" s="71">
        <f t="shared" si="3"/>
        <v>0</v>
      </c>
      <c r="K49" s="74">
        <f t="shared" si="18"/>
        <v>0</v>
      </c>
      <c r="L49" s="96">
        <f t="shared" si="4"/>
        <v>0</v>
      </c>
      <c r="M49" s="74">
        <f t="shared" si="5"/>
        <v>0</v>
      </c>
      <c r="N49" s="74">
        <f t="shared" si="6"/>
        <v>0</v>
      </c>
      <c r="O49" s="74">
        <f t="shared" si="7"/>
        <v>0</v>
      </c>
      <c r="P49" s="67"/>
      <c r="Q49" s="74">
        <f t="shared" si="8"/>
        <v>0</v>
      </c>
      <c r="R49" s="74">
        <f t="shared" si="9"/>
        <v>0</v>
      </c>
      <c r="S49" s="96">
        <f t="shared" si="10"/>
        <v>0</v>
      </c>
      <c r="T49" s="74">
        <f t="shared" si="11"/>
        <v>0</v>
      </c>
      <c r="U49" s="74">
        <f t="shared" si="12"/>
        <v>0</v>
      </c>
      <c r="V49" s="74">
        <f t="shared" si="13"/>
        <v>0</v>
      </c>
      <c r="W49" s="67"/>
      <c r="X49" s="74">
        <f t="shared" si="14"/>
        <v>0</v>
      </c>
      <c r="Y49" s="74">
        <f t="shared" si="15"/>
        <v>0</v>
      </c>
      <c r="Z49" s="121">
        <f t="shared" si="16"/>
        <v>0</v>
      </c>
      <c r="AA49" s="148" t="str">
        <f t="shared" si="17"/>
        <v>OK</v>
      </c>
    </row>
    <row r="50" spans="1:27" ht="12.75">
      <c r="A50" s="112"/>
      <c r="B50" s="93" t="s">
        <v>56</v>
      </c>
      <c r="C50" s="95"/>
      <c r="D50" s="67">
        <v>4</v>
      </c>
      <c r="E50" s="76"/>
      <c r="F50" s="76">
        <v>0</v>
      </c>
      <c r="G50" s="74">
        <f t="shared" si="0"/>
        <v>0</v>
      </c>
      <c r="H50" s="96">
        <f t="shared" si="1"/>
        <v>0</v>
      </c>
      <c r="I50" s="97">
        <f t="shared" si="2"/>
        <v>0</v>
      </c>
      <c r="J50" s="71">
        <f t="shared" si="3"/>
        <v>0</v>
      </c>
      <c r="K50" s="87">
        <f t="shared" si="18"/>
        <v>0</v>
      </c>
      <c r="L50" s="98">
        <f t="shared" si="4"/>
        <v>0</v>
      </c>
      <c r="M50" s="97">
        <f t="shared" si="5"/>
        <v>0</v>
      </c>
      <c r="N50" s="87">
        <f t="shared" si="6"/>
        <v>0</v>
      </c>
      <c r="O50" s="87">
        <f t="shared" si="7"/>
        <v>0</v>
      </c>
      <c r="P50" s="67"/>
      <c r="Q50" s="87">
        <f t="shared" si="8"/>
        <v>0</v>
      </c>
      <c r="R50" s="87">
        <f t="shared" si="9"/>
        <v>0</v>
      </c>
      <c r="S50" s="98">
        <f t="shared" si="10"/>
        <v>0</v>
      </c>
      <c r="T50" s="97">
        <f t="shared" si="11"/>
        <v>0</v>
      </c>
      <c r="U50" s="87">
        <f t="shared" si="12"/>
        <v>0</v>
      </c>
      <c r="V50" s="87">
        <f t="shared" si="13"/>
        <v>0</v>
      </c>
      <c r="W50" s="67"/>
      <c r="X50" s="87">
        <f t="shared" si="14"/>
        <v>0</v>
      </c>
      <c r="Y50" s="87">
        <f t="shared" si="15"/>
        <v>0</v>
      </c>
      <c r="Z50" s="122">
        <f t="shared" si="16"/>
        <v>0</v>
      </c>
      <c r="AA50" s="148" t="str">
        <f t="shared" si="17"/>
        <v>OK</v>
      </c>
    </row>
    <row r="51" spans="1:27" ht="12.75">
      <c r="A51" s="109"/>
      <c r="D51" s="64"/>
      <c r="E51" s="64"/>
      <c r="F51" s="73"/>
      <c r="G51" s="73"/>
      <c r="H51" s="92"/>
      <c r="I51" s="74"/>
      <c r="J51" s="74"/>
      <c r="K51" s="74"/>
      <c r="L51" s="96"/>
      <c r="M51" s="74"/>
      <c r="N51" s="74"/>
      <c r="O51" s="74"/>
      <c r="P51" s="74"/>
      <c r="Q51" s="74"/>
      <c r="R51" s="74"/>
      <c r="S51" s="96"/>
      <c r="T51" s="74"/>
      <c r="U51" s="74"/>
      <c r="V51" s="74"/>
      <c r="W51" s="74"/>
      <c r="X51" s="74"/>
      <c r="Y51" s="74"/>
      <c r="Z51" s="121"/>
      <c r="AA51" s="147"/>
    </row>
    <row r="52" spans="1:27" ht="13.5" thickBot="1">
      <c r="A52" s="113" t="s">
        <v>59</v>
      </c>
      <c r="B52" s="56"/>
      <c r="C52" s="56"/>
      <c r="D52" s="64"/>
      <c r="E52" s="64"/>
      <c r="F52" s="73"/>
      <c r="G52" s="73"/>
      <c r="H52" s="92"/>
      <c r="I52" s="75">
        <f>SUM(I8:I50)</f>
        <v>41763.42</v>
      </c>
      <c r="J52" s="74"/>
      <c r="K52" s="75">
        <f>SUM(K8:K50)</f>
        <v>-26297.71223134839</v>
      </c>
      <c r="L52" s="99">
        <f>SUM(L8:L50)</f>
        <v>15465.70776865161</v>
      </c>
      <c r="M52" s="75">
        <f>SUM(M8:M50)</f>
        <v>0</v>
      </c>
      <c r="N52" s="75">
        <f>SUM(N8:N50)</f>
        <v>-1200</v>
      </c>
      <c r="O52" s="75">
        <f>SUM(O8:O50)</f>
        <v>40563.42</v>
      </c>
      <c r="P52" s="74"/>
      <c r="Q52" s="75">
        <f aca="true" t="shared" si="38" ref="Q52:V52">SUM(Q8:Q50)</f>
        <v>-5105.6245</v>
      </c>
      <c r="R52" s="75">
        <f t="shared" si="38"/>
        <v>-30203.336731348387</v>
      </c>
      <c r="S52" s="99">
        <f t="shared" si="38"/>
        <v>10360.08326865161</v>
      </c>
      <c r="T52" s="75">
        <f t="shared" si="38"/>
        <v>0</v>
      </c>
      <c r="U52" s="75">
        <f t="shared" si="38"/>
        <v>0</v>
      </c>
      <c r="V52" s="75">
        <f t="shared" si="38"/>
        <v>40563.42</v>
      </c>
      <c r="W52" s="74"/>
      <c r="X52" s="75">
        <f>SUM(X8:X50)</f>
        <v>-4650.9995</v>
      </c>
      <c r="Y52" s="75">
        <f>SUM(Y8:Y50)</f>
        <v>-34854.33623134839</v>
      </c>
      <c r="Z52" s="123">
        <f>SUM(Z8:Z50)</f>
        <v>5709.08376865161</v>
      </c>
      <c r="AA52" s="147"/>
    </row>
    <row r="53" spans="1:27" ht="14.25" thickBot="1" thickTop="1">
      <c r="A53" s="117"/>
      <c r="B53" s="114"/>
      <c r="C53" s="114"/>
      <c r="D53" s="115"/>
      <c r="E53" s="115"/>
      <c r="F53" s="116"/>
      <c r="G53" s="116"/>
      <c r="H53" s="85"/>
      <c r="I53" s="85"/>
      <c r="J53" s="85"/>
      <c r="K53" s="85"/>
      <c r="L53" s="85"/>
      <c r="M53" s="86"/>
      <c r="N53" s="86"/>
      <c r="O53" s="86"/>
      <c r="P53" s="86"/>
      <c r="Q53" s="86"/>
      <c r="R53" s="86"/>
      <c r="S53" s="86"/>
      <c r="T53" s="86"/>
      <c r="U53" s="86"/>
      <c r="V53" s="86"/>
      <c r="W53" s="86"/>
      <c r="X53" s="86"/>
      <c r="Y53" s="86"/>
      <c r="Z53" s="124"/>
      <c r="AA53" s="149"/>
    </row>
    <row r="54" spans="4:26" ht="12.75">
      <c r="D54" s="64"/>
      <c r="E54" s="64"/>
      <c r="F54" s="73"/>
      <c r="G54" s="73"/>
      <c r="H54" s="74"/>
      <c r="I54" s="74"/>
      <c r="J54" s="74"/>
      <c r="K54" s="74"/>
      <c r="L54" s="74"/>
      <c r="M54" s="54"/>
      <c r="N54" s="54"/>
      <c r="O54" s="54"/>
      <c r="P54" s="54"/>
      <c r="Q54" s="54"/>
      <c r="R54" s="54"/>
      <c r="S54" s="54"/>
      <c r="T54" s="54"/>
      <c r="U54" s="54"/>
      <c r="V54" s="54"/>
      <c r="W54" s="54"/>
      <c r="X54" s="54"/>
      <c r="Y54" s="54"/>
      <c r="Z54" s="54"/>
    </row>
    <row r="55" spans="4:26" ht="12.75">
      <c r="D55" s="64"/>
      <c r="E55" s="64"/>
      <c r="F55" s="73"/>
      <c r="G55" s="73"/>
      <c r="H55" s="74"/>
      <c r="I55" s="74"/>
      <c r="J55" s="74"/>
      <c r="K55" s="74"/>
      <c r="L55" s="74"/>
      <c r="M55" s="54"/>
      <c r="N55" s="54"/>
      <c r="O55" s="54"/>
      <c r="P55" s="54"/>
      <c r="Q55" s="54"/>
      <c r="R55" s="54"/>
      <c r="S55" s="54"/>
      <c r="T55" s="54"/>
      <c r="U55" s="54"/>
      <c r="V55" s="54"/>
      <c r="W55" s="54"/>
      <c r="X55" s="54"/>
      <c r="Y55" s="54"/>
      <c r="Z55" s="54"/>
    </row>
    <row r="56" spans="4:26" ht="12.75">
      <c r="D56" s="64"/>
      <c r="E56" s="64"/>
      <c r="F56" s="73"/>
      <c r="G56" s="73"/>
      <c r="H56" s="74"/>
      <c r="I56" s="74"/>
      <c r="J56" s="74"/>
      <c r="K56" s="74"/>
      <c r="L56" s="74"/>
      <c r="M56" s="54"/>
      <c r="N56" s="54"/>
      <c r="O56" s="54"/>
      <c r="P56" s="54"/>
      <c r="Q56" s="54"/>
      <c r="R56" s="54"/>
      <c r="S56" s="54"/>
      <c r="T56" s="54"/>
      <c r="U56" s="54"/>
      <c r="V56" s="54"/>
      <c r="W56" s="54"/>
      <c r="X56" s="54"/>
      <c r="Y56" s="54"/>
      <c r="Z56" s="54"/>
    </row>
    <row r="57" spans="4:26" ht="12.75">
      <c r="D57" s="64"/>
      <c r="E57" s="64"/>
      <c r="F57" s="73"/>
      <c r="G57" s="73"/>
      <c r="H57" s="74"/>
      <c r="I57" s="74"/>
      <c r="J57" s="74"/>
      <c r="K57" s="74"/>
      <c r="L57" s="74"/>
      <c r="M57" s="54"/>
      <c r="N57" s="54"/>
      <c r="O57" s="54"/>
      <c r="P57" s="54"/>
      <c r="Q57" s="54"/>
      <c r="R57" s="54"/>
      <c r="S57" s="54"/>
      <c r="T57" s="54"/>
      <c r="U57" s="54"/>
      <c r="V57" s="54"/>
      <c r="W57" s="54"/>
      <c r="X57" s="54"/>
      <c r="Y57" s="54"/>
      <c r="Z57" s="54"/>
    </row>
    <row r="58" spans="4:26" ht="12.75">
      <c r="D58" s="64"/>
      <c r="E58" s="64"/>
      <c r="F58" s="73"/>
      <c r="G58" s="73"/>
      <c r="H58" s="74"/>
      <c r="I58" s="74"/>
      <c r="J58" s="74"/>
      <c r="K58" s="74"/>
      <c r="L58" s="74"/>
      <c r="M58" s="54"/>
      <c r="N58" s="54"/>
      <c r="O58" s="54"/>
      <c r="P58" s="54"/>
      <c r="Q58" s="54"/>
      <c r="R58" s="54"/>
      <c r="S58" s="54"/>
      <c r="T58" s="54"/>
      <c r="U58" s="54"/>
      <c r="V58" s="54"/>
      <c r="W58" s="54"/>
      <c r="X58" s="54"/>
      <c r="Y58" s="54"/>
      <c r="Z58" s="54"/>
    </row>
    <row r="59" spans="4:12" ht="12.75">
      <c r="D59" s="64"/>
      <c r="E59" s="64"/>
      <c r="F59" s="73"/>
      <c r="G59" s="73"/>
      <c r="H59" s="73"/>
      <c r="I59" s="73"/>
      <c r="J59" s="73"/>
      <c r="K59" s="73"/>
      <c r="L59" s="73"/>
    </row>
    <row r="60" spans="4:12" ht="12.75">
      <c r="D60" s="64"/>
      <c r="E60" s="64"/>
      <c r="F60" s="73"/>
      <c r="G60" s="73"/>
      <c r="H60" s="73"/>
      <c r="I60" s="73"/>
      <c r="J60" s="73"/>
      <c r="K60" s="73"/>
      <c r="L60" s="73"/>
    </row>
    <row r="61" spans="4:12" ht="12.75">
      <c r="D61" s="64"/>
      <c r="E61" s="64"/>
      <c r="F61" s="73"/>
      <c r="G61" s="73"/>
      <c r="H61" s="73"/>
      <c r="I61" s="73"/>
      <c r="J61" s="73"/>
      <c r="K61" s="73"/>
      <c r="L61" s="73"/>
    </row>
    <row r="62" spans="4:12" ht="12.75">
      <c r="D62" s="64"/>
      <c r="E62" s="64"/>
      <c r="F62" s="73"/>
      <c r="G62" s="73"/>
      <c r="H62" s="73"/>
      <c r="I62" s="73"/>
      <c r="J62" s="73"/>
      <c r="K62" s="73"/>
      <c r="L62" s="73"/>
    </row>
    <row r="63" spans="4:12" ht="12.75">
      <c r="D63" s="64"/>
      <c r="E63" s="64"/>
      <c r="F63" s="73"/>
      <c r="G63" s="73"/>
      <c r="H63" s="73"/>
      <c r="I63" s="73"/>
      <c r="J63" s="73"/>
      <c r="K63" s="73"/>
      <c r="L63" s="73"/>
    </row>
    <row r="64" spans="4:12" ht="12.75">
      <c r="D64" s="64"/>
      <c r="E64" s="64"/>
      <c r="F64" s="73"/>
      <c r="G64" s="73"/>
      <c r="H64" s="73"/>
      <c r="I64" s="73"/>
      <c r="J64" s="73"/>
      <c r="K64" s="73"/>
      <c r="L64" s="73"/>
    </row>
    <row r="65" spans="4:12" ht="12.75">
      <c r="D65" s="64"/>
      <c r="E65" s="64"/>
      <c r="F65" s="73"/>
      <c r="G65" s="73"/>
      <c r="H65" s="73"/>
      <c r="I65" s="73"/>
      <c r="J65" s="73"/>
      <c r="K65" s="73"/>
      <c r="L65" s="73"/>
    </row>
    <row r="66" spans="4:12" ht="12.75">
      <c r="D66" s="64"/>
      <c r="E66" s="64"/>
      <c r="F66" s="73"/>
      <c r="G66" s="73"/>
      <c r="H66" s="73"/>
      <c r="I66" s="73"/>
      <c r="J66" s="73"/>
      <c r="K66" s="73"/>
      <c r="L66" s="73"/>
    </row>
    <row r="67" spans="4:12" ht="12.75">
      <c r="D67" s="64"/>
      <c r="E67" s="64"/>
      <c r="F67" s="73"/>
      <c r="G67" s="73"/>
      <c r="H67" s="73"/>
      <c r="I67" s="73"/>
      <c r="J67" s="73"/>
      <c r="K67" s="73"/>
      <c r="L67" s="73"/>
    </row>
    <row r="68" spans="4:12" ht="12.75">
      <c r="D68" s="64"/>
      <c r="E68" s="64"/>
      <c r="F68" s="73"/>
      <c r="G68" s="73"/>
      <c r="H68" s="73"/>
      <c r="I68" s="73"/>
      <c r="J68" s="73"/>
      <c r="K68" s="73"/>
      <c r="L68" s="73"/>
    </row>
    <row r="69" spans="4:12" ht="12.75">
      <c r="D69" s="64"/>
      <c r="E69" s="64"/>
      <c r="F69" s="73"/>
      <c r="G69" s="73"/>
      <c r="H69" s="73"/>
      <c r="I69" s="73"/>
      <c r="J69" s="73"/>
      <c r="K69" s="73"/>
      <c r="L69" s="73"/>
    </row>
    <row r="70" spans="4:12" ht="12.75">
      <c r="D70" s="64"/>
      <c r="E70" s="64"/>
      <c r="F70" s="73"/>
      <c r="G70" s="73"/>
      <c r="H70" s="73"/>
      <c r="I70" s="73"/>
      <c r="J70" s="73"/>
      <c r="K70" s="73"/>
      <c r="L70" s="73"/>
    </row>
    <row r="71" spans="4:12" ht="12.75">
      <c r="D71" s="64"/>
      <c r="E71" s="64"/>
      <c r="F71" s="73"/>
      <c r="G71" s="73"/>
      <c r="H71" s="73"/>
      <c r="I71" s="73"/>
      <c r="J71" s="73"/>
      <c r="K71" s="73"/>
      <c r="L71" s="73"/>
    </row>
    <row r="72" spans="4:12" ht="12.75">
      <c r="D72" s="64"/>
      <c r="E72" s="64"/>
      <c r="F72" s="73"/>
      <c r="G72" s="73"/>
      <c r="H72" s="73"/>
      <c r="I72" s="73"/>
      <c r="J72" s="73"/>
      <c r="K72" s="73"/>
      <c r="L72" s="73"/>
    </row>
    <row r="73" spans="4:12" ht="12.75">
      <c r="D73" s="64"/>
      <c r="E73" s="64"/>
      <c r="F73" s="73"/>
      <c r="G73" s="73"/>
      <c r="H73" s="73"/>
      <c r="I73" s="73"/>
      <c r="J73" s="73"/>
      <c r="K73" s="73"/>
      <c r="L73" s="73"/>
    </row>
    <row r="74" spans="4:12" ht="12.75">
      <c r="D74" s="64"/>
      <c r="E74" s="64"/>
      <c r="F74" s="73"/>
      <c r="G74" s="73"/>
      <c r="H74" s="73"/>
      <c r="I74" s="73"/>
      <c r="J74" s="73"/>
      <c r="K74" s="73"/>
      <c r="L74" s="73"/>
    </row>
    <row r="75" spans="4:12" ht="12.75">
      <c r="D75" s="64"/>
      <c r="E75" s="64"/>
      <c r="F75" s="73"/>
      <c r="G75" s="73"/>
      <c r="H75" s="73"/>
      <c r="I75" s="73"/>
      <c r="J75" s="73"/>
      <c r="K75" s="73"/>
      <c r="L75" s="73"/>
    </row>
    <row r="76" spans="4:12" ht="12.75">
      <c r="D76" s="64"/>
      <c r="E76" s="64"/>
      <c r="F76" s="73"/>
      <c r="G76" s="73"/>
      <c r="H76" s="73"/>
      <c r="I76" s="73"/>
      <c r="J76" s="73"/>
      <c r="K76" s="73"/>
      <c r="L76" s="73"/>
    </row>
    <row r="77" spans="4:12" ht="12.75">
      <c r="D77" s="64"/>
      <c r="E77" s="64"/>
      <c r="F77" s="73"/>
      <c r="G77" s="73"/>
      <c r="H77" s="73"/>
      <c r="I77" s="73"/>
      <c r="J77" s="73"/>
      <c r="K77" s="73"/>
      <c r="L77" s="73"/>
    </row>
    <row r="78" spans="4:12" ht="12.75">
      <c r="D78" s="64"/>
      <c r="E78" s="64"/>
      <c r="F78" s="73"/>
      <c r="G78" s="73"/>
      <c r="H78" s="73"/>
      <c r="I78" s="73"/>
      <c r="J78" s="73"/>
      <c r="K78" s="73"/>
      <c r="L78" s="73"/>
    </row>
    <row r="79" spans="4:12" ht="12.75">
      <c r="D79" s="64"/>
      <c r="E79" s="64"/>
      <c r="F79" s="73"/>
      <c r="G79" s="73"/>
      <c r="H79" s="73"/>
      <c r="I79" s="73"/>
      <c r="J79" s="73"/>
      <c r="K79" s="73"/>
      <c r="L79" s="73"/>
    </row>
    <row r="80" spans="4:12" ht="12.75">
      <c r="D80" s="64"/>
      <c r="E80" s="64"/>
      <c r="F80" s="73"/>
      <c r="G80" s="73"/>
      <c r="H80" s="73"/>
      <c r="I80" s="73"/>
      <c r="J80" s="73"/>
      <c r="K80" s="73"/>
      <c r="L80" s="73"/>
    </row>
    <row r="81" spans="4:12" ht="12.75">
      <c r="D81" s="73"/>
      <c r="E81" s="73"/>
      <c r="F81" s="73"/>
      <c r="G81" s="73"/>
      <c r="H81" s="73"/>
      <c r="I81" s="73"/>
      <c r="J81" s="73"/>
      <c r="K81" s="73"/>
      <c r="L81" s="73"/>
    </row>
    <row r="82" spans="4:12" ht="12.75">
      <c r="D82" s="73"/>
      <c r="E82" s="73"/>
      <c r="F82" s="73"/>
      <c r="G82" s="73"/>
      <c r="H82" s="73"/>
      <c r="I82" s="73"/>
      <c r="J82" s="73"/>
      <c r="K82" s="73"/>
      <c r="L82" s="73"/>
    </row>
    <row r="83" spans="4:12" ht="12.75">
      <c r="D83" s="73"/>
      <c r="E83" s="73"/>
      <c r="F83" s="73"/>
      <c r="G83" s="73"/>
      <c r="H83" s="73"/>
      <c r="I83" s="73"/>
      <c r="J83" s="73"/>
      <c r="K83" s="73"/>
      <c r="L83" s="73"/>
    </row>
    <row r="84" spans="4:12" ht="12.75">
      <c r="D84" s="73"/>
      <c r="E84" s="73"/>
      <c r="F84" s="73"/>
      <c r="G84" s="73"/>
      <c r="H84" s="73"/>
      <c r="I84" s="73"/>
      <c r="J84" s="73"/>
      <c r="K84" s="73"/>
      <c r="L84" s="73"/>
    </row>
    <row r="85" spans="4:12" ht="12.75">
      <c r="D85" s="73"/>
      <c r="E85" s="73"/>
      <c r="F85" s="73"/>
      <c r="G85" s="73"/>
      <c r="H85" s="73"/>
      <c r="I85" s="73"/>
      <c r="J85" s="73"/>
      <c r="K85" s="73"/>
      <c r="L85" s="73"/>
    </row>
    <row r="86" spans="4:12" ht="12.75">
      <c r="D86" s="73"/>
      <c r="E86" s="73"/>
      <c r="F86" s="73"/>
      <c r="G86" s="73"/>
      <c r="H86" s="73"/>
      <c r="I86" s="73"/>
      <c r="J86" s="73"/>
      <c r="K86" s="73"/>
      <c r="L86" s="73"/>
    </row>
    <row r="87" spans="4:12" ht="12.75">
      <c r="D87" s="73"/>
      <c r="E87" s="73"/>
      <c r="F87" s="73"/>
      <c r="G87" s="73"/>
      <c r="H87" s="73"/>
      <c r="I87" s="73"/>
      <c r="J87" s="73"/>
      <c r="K87" s="73"/>
      <c r="L87" s="73"/>
    </row>
    <row r="88" spans="4:12" ht="12.75">
      <c r="D88" s="73"/>
      <c r="E88" s="73"/>
      <c r="F88" s="73"/>
      <c r="G88" s="73"/>
      <c r="H88" s="73"/>
      <c r="I88" s="73"/>
      <c r="J88" s="73"/>
      <c r="K88" s="73"/>
      <c r="L88" s="73"/>
    </row>
    <row r="89" spans="4:12" ht="12.75">
      <c r="D89" s="73"/>
      <c r="E89" s="73"/>
      <c r="F89" s="73"/>
      <c r="G89" s="73"/>
      <c r="H89" s="73"/>
      <c r="I89" s="73"/>
      <c r="J89" s="73"/>
      <c r="K89" s="73"/>
      <c r="L89" s="73"/>
    </row>
    <row r="90" spans="4:12" ht="12.75">
      <c r="D90" s="73"/>
      <c r="E90" s="73"/>
      <c r="F90" s="73"/>
      <c r="G90" s="73"/>
      <c r="H90" s="73"/>
      <c r="I90" s="73"/>
      <c r="J90" s="73"/>
      <c r="K90" s="73"/>
      <c r="L90" s="73"/>
    </row>
    <row r="91" spans="4:12" ht="12.75">
      <c r="D91" s="73"/>
      <c r="E91" s="73"/>
      <c r="F91" s="73"/>
      <c r="G91" s="73"/>
      <c r="H91" s="73"/>
      <c r="I91" s="73"/>
      <c r="J91" s="73"/>
      <c r="K91" s="73"/>
      <c r="L91" s="73"/>
    </row>
    <row r="92" spans="4:12" ht="12.75">
      <c r="D92" s="73"/>
      <c r="E92" s="73"/>
      <c r="F92" s="73"/>
      <c r="G92" s="73"/>
      <c r="H92" s="73"/>
      <c r="I92" s="73"/>
      <c r="J92" s="73"/>
      <c r="K92" s="73"/>
      <c r="L92" s="73"/>
    </row>
    <row r="93" spans="4:12" ht="12.75">
      <c r="D93" s="73"/>
      <c r="E93" s="73"/>
      <c r="F93" s="73"/>
      <c r="G93" s="73"/>
      <c r="H93" s="73"/>
      <c r="I93" s="73"/>
      <c r="J93" s="73"/>
      <c r="K93" s="73"/>
      <c r="L93" s="73"/>
    </row>
    <row r="94" spans="4:12" ht="12.75">
      <c r="D94" s="73"/>
      <c r="E94" s="73"/>
      <c r="F94" s="73"/>
      <c r="G94" s="73"/>
      <c r="H94" s="73"/>
      <c r="I94" s="73"/>
      <c r="J94" s="73"/>
      <c r="K94" s="73"/>
      <c r="L94" s="73"/>
    </row>
    <row r="95" spans="4:12" ht="12.75">
      <c r="D95" s="73"/>
      <c r="E95" s="73"/>
      <c r="F95" s="73"/>
      <c r="G95" s="73"/>
      <c r="H95" s="73"/>
      <c r="I95" s="73"/>
      <c r="J95" s="73"/>
      <c r="K95" s="73"/>
      <c r="L95" s="73"/>
    </row>
    <row r="96" spans="4:12" ht="12.75">
      <c r="D96" s="73"/>
      <c r="E96" s="73"/>
      <c r="F96" s="73"/>
      <c r="G96" s="73"/>
      <c r="H96" s="73"/>
      <c r="I96" s="73"/>
      <c r="J96" s="73"/>
      <c r="K96" s="73"/>
      <c r="L96" s="73"/>
    </row>
    <row r="97" spans="4:12" ht="12.75">
      <c r="D97" s="73"/>
      <c r="E97" s="73"/>
      <c r="F97" s="73"/>
      <c r="G97" s="73"/>
      <c r="H97" s="73"/>
      <c r="I97" s="73"/>
      <c r="J97" s="73"/>
      <c r="K97" s="73"/>
      <c r="L97" s="73"/>
    </row>
    <row r="98" spans="4:12" ht="12.75">
      <c r="D98" s="73"/>
      <c r="E98" s="73"/>
      <c r="F98" s="73"/>
      <c r="G98" s="73"/>
      <c r="H98" s="73"/>
      <c r="I98" s="73"/>
      <c r="J98" s="73"/>
      <c r="K98" s="73"/>
      <c r="L98" s="73"/>
    </row>
    <row r="99" spans="4:12" ht="12.75">
      <c r="D99" s="73"/>
      <c r="E99" s="73"/>
      <c r="F99" s="73"/>
      <c r="G99" s="73"/>
      <c r="H99" s="73"/>
      <c r="I99" s="73"/>
      <c r="J99" s="73"/>
      <c r="K99" s="73"/>
      <c r="L99" s="73"/>
    </row>
    <row r="100" spans="4:12" ht="12.75">
      <c r="D100" s="73"/>
      <c r="E100" s="73"/>
      <c r="F100" s="73"/>
      <c r="G100" s="73"/>
      <c r="H100" s="73"/>
      <c r="I100" s="73"/>
      <c r="J100" s="73"/>
      <c r="K100" s="73"/>
      <c r="L100" s="73"/>
    </row>
    <row r="101" spans="4:12" ht="12.75">
      <c r="D101" s="73"/>
      <c r="E101" s="73"/>
      <c r="F101" s="73"/>
      <c r="G101" s="73"/>
      <c r="H101" s="73"/>
      <c r="I101" s="73"/>
      <c r="J101" s="73"/>
      <c r="K101" s="73"/>
      <c r="L101" s="73"/>
    </row>
    <row r="102" spans="4:12" ht="12.75">
      <c r="D102" s="73"/>
      <c r="E102" s="73"/>
      <c r="F102" s="73"/>
      <c r="G102" s="73"/>
      <c r="H102" s="73"/>
      <c r="I102" s="73"/>
      <c r="J102" s="73"/>
      <c r="K102" s="73"/>
      <c r="L102" s="73"/>
    </row>
    <row r="103" spans="4:12" ht="12.75">
      <c r="D103" s="73"/>
      <c r="E103" s="73"/>
      <c r="F103" s="73"/>
      <c r="G103" s="73"/>
      <c r="H103" s="73"/>
      <c r="I103" s="73"/>
      <c r="J103" s="73"/>
      <c r="K103" s="73"/>
      <c r="L103" s="73"/>
    </row>
    <row r="104" spans="4:12" ht="12.75">
      <c r="D104" s="73"/>
      <c r="E104" s="73"/>
      <c r="F104" s="73"/>
      <c r="G104" s="73"/>
      <c r="H104" s="73"/>
      <c r="I104" s="73"/>
      <c r="J104" s="73"/>
      <c r="K104" s="73"/>
      <c r="L104" s="73"/>
    </row>
    <row r="105" spans="4:12" ht="12.75">
      <c r="D105" s="73"/>
      <c r="E105" s="73"/>
      <c r="F105" s="73"/>
      <c r="G105" s="73"/>
      <c r="H105" s="73"/>
      <c r="I105" s="73"/>
      <c r="J105" s="73"/>
      <c r="K105" s="73"/>
      <c r="L105" s="73"/>
    </row>
    <row r="106" spans="4:12" ht="12.75">
      <c r="D106" s="73"/>
      <c r="E106" s="73"/>
      <c r="F106" s="73"/>
      <c r="G106" s="73"/>
      <c r="H106" s="73"/>
      <c r="I106" s="73"/>
      <c r="J106" s="73"/>
      <c r="K106" s="73"/>
      <c r="L106" s="73"/>
    </row>
    <row r="107" spans="4:12" ht="12.75">
      <c r="D107" s="73"/>
      <c r="E107" s="73"/>
      <c r="F107" s="73"/>
      <c r="G107" s="73"/>
      <c r="H107" s="73"/>
      <c r="I107" s="73"/>
      <c r="J107" s="73"/>
      <c r="K107" s="73"/>
      <c r="L107" s="73"/>
    </row>
    <row r="108" spans="4:12" ht="12.75">
      <c r="D108" s="73"/>
      <c r="E108" s="73"/>
      <c r="F108" s="73"/>
      <c r="G108" s="73"/>
      <c r="H108" s="73"/>
      <c r="I108" s="73"/>
      <c r="J108" s="73"/>
      <c r="K108" s="73"/>
      <c r="L108" s="73"/>
    </row>
    <row r="109" spans="4:12" ht="12.75">
      <c r="D109" s="73"/>
      <c r="E109" s="73"/>
      <c r="F109" s="73"/>
      <c r="G109" s="73"/>
      <c r="H109" s="73"/>
      <c r="I109" s="73"/>
      <c r="J109" s="73"/>
      <c r="K109" s="73"/>
      <c r="L109" s="73"/>
    </row>
    <row r="110" spans="4:12" ht="12.75">
      <c r="D110" s="73"/>
      <c r="E110" s="73"/>
      <c r="F110" s="73"/>
      <c r="G110" s="73"/>
      <c r="H110" s="73"/>
      <c r="I110" s="73"/>
      <c r="J110" s="73"/>
      <c r="K110" s="73"/>
      <c r="L110" s="73"/>
    </row>
    <row r="111" spans="4:12" ht="12.75">
      <c r="D111" s="73"/>
      <c r="E111" s="73"/>
      <c r="F111" s="73"/>
      <c r="G111" s="73"/>
      <c r="H111" s="73"/>
      <c r="I111" s="73"/>
      <c r="J111" s="73"/>
      <c r="K111" s="73"/>
      <c r="L111" s="73"/>
    </row>
    <row r="112" spans="4:12" ht="12.75">
      <c r="D112" s="73"/>
      <c r="E112" s="73"/>
      <c r="F112" s="73"/>
      <c r="G112" s="73"/>
      <c r="H112" s="73"/>
      <c r="I112" s="73"/>
      <c r="J112" s="73"/>
      <c r="K112" s="73"/>
      <c r="L112" s="73"/>
    </row>
    <row r="113" spans="4:12" ht="12.75">
      <c r="D113" s="73"/>
      <c r="E113" s="73"/>
      <c r="F113" s="73"/>
      <c r="G113" s="73"/>
      <c r="H113" s="73"/>
      <c r="I113" s="73"/>
      <c r="J113" s="73"/>
      <c r="K113" s="73"/>
      <c r="L113" s="73"/>
    </row>
    <row r="114" spans="4:12" ht="12.75">
      <c r="D114" s="73"/>
      <c r="E114" s="73"/>
      <c r="F114" s="73"/>
      <c r="G114" s="73"/>
      <c r="H114" s="73"/>
      <c r="I114" s="73"/>
      <c r="J114" s="73"/>
      <c r="K114" s="73"/>
      <c r="L114" s="73"/>
    </row>
    <row r="115" spans="4:12" ht="12.75">
      <c r="D115" s="73"/>
      <c r="E115" s="73"/>
      <c r="F115" s="73"/>
      <c r="G115" s="73"/>
      <c r="H115" s="73"/>
      <c r="I115" s="73"/>
      <c r="J115" s="73"/>
      <c r="K115" s="73"/>
      <c r="L115" s="73"/>
    </row>
    <row r="116" spans="4:12" ht="12.75">
      <c r="D116" s="73"/>
      <c r="E116" s="73"/>
      <c r="F116" s="73"/>
      <c r="G116" s="73"/>
      <c r="H116" s="73"/>
      <c r="I116" s="73"/>
      <c r="J116" s="73"/>
      <c r="K116" s="73"/>
      <c r="L116" s="73"/>
    </row>
    <row r="117" spans="4:12" ht="12.75">
      <c r="D117" s="73"/>
      <c r="E117" s="73"/>
      <c r="F117" s="73"/>
      <c r="G117" s="73"/>
      <c r="H117" s="73"/>
      <c r="I117" s="73"/>
      <c r="J117" s="73"/>
      <c r="K117" s="73"/>
      <c r="L117" s="73"/>
    </row>
    <row r="118" spans="4:12" ht="12.75">
      <c r="D118" s="73"/>
      <c r="E118" s="73"/>
      <c r="F118" s="73"/>
      <c r="G118" s="73"/>
      <c r="H118" s="73"/>
      <c r="I118" s="73"/>
      <c r="J118" s="73"/>
      <c r="K118" s="73"/>
      <c r="L118" s="73"/>
    </row>
    <row r="119" spans="4:12" ht="12.75">
      <c r="D119" s="73"/>
      <c r="E119" s="73"/>
      <c r="F119" s="73"/>
      <c r="G119" s="73"/>
      <c r="H119" s="73"/>
      <c r="I119" s="73"/>
      <c r="J119" s="73"/>
      <c r="K119" s="73"/>
      <c r="L119" s="73"/>
    </row>
    <row r="120" spans="4:12" ht="12.75">
      <c r="D120" s="73"/>
      <c r="E120" s="73"/>
      <c r="F120" s="73"/>
      <c r="G120" s="73"/>
      <c r="H120" s="73"/>
      <c r="I120" s="73"/>
      <c r="J120" s="73"/>
      <c r="K120" s="73"/>
      <c r="L120" s="73"/>
    </row>
    <row r="121" spans="4:12" ht="12.75">
      <c r="D121" s="73"/>
      <c r="E121" s="73"/>
      <c r="F121" s="73"/>
      <c r="G121" s="73"/>
      <c r="H121" s="73"/>
      <c r="I121" s="73"/>
      <c r="J121" s="73"/>
      <c r="K121" s="73"/>
      <c r="L121" s="73"/>
    </row>
    <row r="122" spans="4:12" ht="12.75">
      <c r="D122" s="73"/>
      <c r="E122" s="73"/>
      <c r="F122" s="73"/>
      <c r="G122" s="73"/>
      <c r="H122" s="73"/>
      <c r="I122" s="73"/>
      <c r="J122" s="73"/>
      <c r="K122" s="73"/>
      <c r="L122" s="73"/>
    </row>
    <row r="123" spans="4:12" ht="12.75">
      <c r="D123" s="73"/>
      <c r="E123" s="73"/>
      <c r="F123" s="73"/>
      <c r="G123" s="73"/>
      <c r="H123" s="73"/>
      <c r="I123" s="73"/>
      <c r="J123" s="73"/>
      <c r="K123" s="73"/>
      <c r="L123" s="73"/>
    </row>
    <row r="124" spans="4:12" ht="12.75">
      <c r="D124" s="73"/>
      <c r="E124" s="73"/>
      <c r="F124" s="73"/>
      <c r="G124" s="73"/>
      <c r="H124" s="73"/>
      <c r="I124" s="73"/>
      <c r="J124" s="73"/>
      <c r="K124" s="73"/>
      <c r="L124" s="73"/>
    </row>
    <row r="125" spans="4:12" ht="12.75">
      <c r="D125" s="73"/>
      <c r="E125" s="73"/>
      <c r="F125" s="73"/>
      <c r="G125" s="73"/>
      <c r="H125" s="73"/>
      <c r="I125" s="73"/>
      <c r="J125" s="73"/>
      <c r="K125" s="73"/>
      <c r="L125" s="73"/>
    </row>
    <row r="126" spans="4:12" ht="12.75">
      <c r="D126" s="73"/>
      <c r="E126" s="73"/>
      <c r="F126" s="73"/>
      <c r="G126" s="73"/>
      <c r="H126" s="73"/>
      <c r="I126" s="73"/>
      <c r="J126" s="73"/>
      <c r="K126" s="73"/>
      <c r="L126" s="73"/>
    </row>
    <row r="127" spans="4:12" ht="12.75">
      <c r="D127" s="73"/>
      <c r="E127" s="73"/>
      <c r="F127" s="73"/>
      <c r="G127" s="73"/>
      <c r="H127" s="73"/>
      <c r="I127" s="73"/>
      <c r="J127" s="73"/>
      <c r="K127" s="73"/>
      <c r="L127" s="73"/>
    </row>
    <row r="128" spans="4:12" ht="12.75">
      <c r="D128" s="73"/>
      <c r="E128" s="73"/>
      <c r="F128" s="73"/>
      <c r="G128" s="73"/>
      <c r="H128" s="73"/>
      <c r="I128" s="73"/>
      <c r="J128" s="73"/>
      <c r="K128" s="73"/>
      <c r="L128" s="73"/>
    </row>
    <row r="129" spans="4:12" ht="12.75">
      <c r="D129" s="73"/>
      <c r="E129" s="73"/>
      <c r="F129" s="73"/>
      <c r="G129" s="73"/>
      <c r="H129" s="73"/>
      <c r="I129" s="73"/>
      <c r="J129" s="73"/>
      <c r="K129" s="73"/>
      <c r="L129" s="73"/>
    </row>
    <row r="130" spans="4:12" ht="12.75">
      <c r="D130" s="73"/>
      <c r="E130" s="73"/>
      <c r="F130" s="73"/>
      <c r="G130" s="73"/>
      <c r="H130" s="73"/>
      <c r="I130" s="73"/>
      <c r="J130" s="73"/>
      <c r="K130" s="73"/>
      <c r="L130" s="73"/>
    </row>
    <row r="131" spans="4:12" ht="12.75">
      <c r="D131" s="73"/>
      <c r="E131" s="73"/>
      <c r="F131" s="73"/>
      <c r="G131" s="73"/>
      <c r="H131" s="73"/>
      <c r="I131" s="73"/>
      <c r="J131" s="73"/>
      <c r="K131" s="73"/>
      <c r="L131" s="73"/>
    </row>
    <row r="132" spans="4:12" ht="12.75">
      <c r="D132" s="73"/>
      <c r="E132" s="73"/>
      <c r="F132" s="73"/>
      <c r="G132" s="73"/>
      <c r="H132" s="73"/>
      <c r="I132" s="73"/>
      <c r="J132" s="73"/>
      <c r="K132" s="73"/>
      <c r="L132" s="73"/>
    </row>
    <row r="133" spans="4:12" ht="12.75">
      <c r="D133" s="73"/>
      <c r="E133" s="73"/>
      <c r="F133" s="73"/>
      <c r="G133" s="73"/>
      <c r="H133" s="73"/>
      <c r="I133" s="73"/>
      <c r="J133" s="73"/>
      <c r="K133" s="73"/>
      <c r="L133" s="73"/>
    </row>
    <row r="134" spans="4:12" ht="12.75">
      <c r="D134" s="73"/>
      <c r="E134" s="73"/>
      <c r="F134" s="73"/>
      <c r="G134" s="73"/>
      <c r="H134" s="73"/>
      <c r="I134" s="73"/>
      <c r="J134" s="73"/>
      <c r="K134" s="73"/>
      <c r="L134" s="73"/>
    </row>
    <row r="135" spans="4:12" ht="12.75">
      <c r="D135" s="73"/>
      <c r="E135" s="73"/>
      <c r="F135" s="73"/>
      <c r="G135" s="73"/>
      <c r="H135" s="73"/>
      <c r="I135" s="73"/>
      <c r="J135" s="73"/>
      <c r="K135" s="73"/>
      <c r="L135" s="73"/>
    </row>
    <row r="136" spans="4:12" ht="12.75">
      <c r="D136" s="73"/>
      <c r="E136" s="73"/>
      <c r="F136" s="73"/>
      <c r="G136" s="73"/>
      <c r="H136" s="73"/>
      <c r="I136" s="73"/>
      <c r="J136" s="73"/>
      <c r="K136" s="73"/>
      <c r="L136" s="73"/>
    </row>
    <row r="137" spans="4:12" ht="12.75">
      <c r="D137" s="73"/>
      <c r="E137" s="73"/>
      <c r="F137" s="73"/>
      <c r="G137" s="73"/>
      <c r="H137" s="73"/>
      <c r="I137" s="73"/>
      <c r="J137" s="73"/>
      <c r="K137" s="73"/>
      <c r="L137" s="73"/>
    </row>
    <row r="138" spans="4:12" ht="12.75">
      <c r="D138" s="73"/>
      <c r="E138" s="73"/>
      <c r="F138" s="73"/>
      <c r="G138" s="73"/>
      <c r="H138" s="73"/>
      <c r="I138" s="73"/>
      <c r="J138" s="73"/>
      <c r="K138" s="73"/>
      <c r="L138" s="73"/>
    </row>
    <row r="139" spans="4:12" ht="12.75">
      <c r="D139" s="73"/>
      <c r="E139" s="73"/>
      <c r="F139" s="73"/>
      <c r="G139" s="73"/>
      <c r="H139" s="73"/>
      <c r="I139" s="73"/>
      <c r="J139" s="73"/>
      <c r="K139" s="73"/>
      <c r="L139" s="73"/>
    </row>
    <row r="140" spans="4:12" ht="12.75">
      <c r="D140" s="73"/>
      <c r="E140" s="73"/>
      <c r="F140" s="73"/>
      <c r="G140" s="73"/>
      <c r="H140" s="73"/>
      <c r="I140" s="73"/>
      <c r="J140" s="73"/>
      <c r="K140" s="73"/>
      <c r="L140" s="73"/>
    </row>
    <row r="141" spans="4:12" ht="12.75">
      <c r="D141" s="73"/>
      <c r="E141" s="73"/>
      <c r="F141" s="73"/>
      <c r="G141" s="73"/>
      <c r="H141" s="73"/>
      <c r="I141" s="73"/>
      <c r="J141" s="73"/>
      <c r="K141" s="73"/>
      <c r="L141" s="73"/>
    </row>
    <row r="142" spans="4:12" ht="12.75">
      <c r="D142" s="73"/>
      <c r="E142" s="73"/>
      <c r="F142" s="73"/>
      <c r="G142" s="73"/>
      <c r="H142" s="73"/>
      <c r="I142" s="73"/>
      <c r="J142" s="73"/>
      <c r="K142" s="73"/>
      <c r="L142" s="73"/>
    </row>
    <row r="143" spans="4:12" ht="12.75">
      <c r="D143" s="73"/>
      <c r="E143" s="73"/>
      <c r="F143" s="73"/>
      <c r="G143" s="73"/>
      <c r="H143" s="73"/>
      <c r="I143" s="73"/>
      <c r="J143" s="73"/>
      <c r="K143" s="73"/>
      <c r="L143" s="73"/>
    </row>
    <row r="144" spans="4:12" ht="12.75">
      <c r="D144" s="73"/>
      <c r="E144" s="73"/>
      <c r="F144" s="73"/>
      <c r="G144" s="73"/>
      <c r="H144" s="73"/>
      <c r="I144" s="73"/>
      <c r="J144" s="73"/>
      <c r="K144" s="73"/>
      <c r="L144" s="73"/>
    </row>
    <row r="145" spans="4:12" ht="12.75">
      <c r="D145" s="73"/>
      <c r="E145" s="73"/>
      <c r="F145" s="73"/>
      <c r="G145" s="73"/>
      <c r="H145" s="73"/>
      <c r="I145" s="73"/>
      <c r="J145" s="73"/>
      <c r="K145" s="73"/>
      <c r="L145" s="73"/>
    </row>
    <row r="146" spans="4:12" ht="12.75">
      <c r="D146" s="73"/>
      <c r="E146" s="73"/>
      <c r="F146" s="73"/>
      <c r="G146" s="73"/>
      <c r="H146" s="73"/>
      <c r="I146" s="73"/>
      <c r="J146" s="73"/>
      <c r="K146" s="73"/>
      <c r="L146" s="73"/>
    </row>
    <row r="147" spans="4:12" ht="12.75">
      <c r="D147" s="73"/>
      <c r="E147" s="73"/>
      <c r="F147" s="73"/>
      <c r="G147" s="73"/>
      <c r="H147" s="73"/>
      <c r="I147" s="73"/>
      <c r="J147" s="73"/>
      <c r="K147" s="73"/>
      <c r="L147" s="73"/>
    </row>
    <row r="148" spans="4:12" ht="12.75">
      <c r="D148" s="73"/>
      <c r="E148" s="73"/>
      <c r="F148" s="73"/>
      <c r="G148" s="73"/>
      <c r="H148" s="73"/>
      <c r="I148" s="73"/>
      <c r="J148" s="73"/>
      <c r="K148" s="73"/>
      <c r="L148" s="73"/>
    </row>
    <row r="149" spans="4:12" ht="12.75">
      <c r="D149" s="73"/>
      <c r="E149" s="73"/>
      <c r="F149" s="73"/>
      <c r="G149" s="73"/>
      <c r="H149" s="73"/>
      <c r="I149" s="73"/>
      <c r="J149" s="73"/>
      <c r="K149" s="73"/>
      <c r="L149" s="73"/>
    </row>
    <row r="150" spans="4:12" ht="12.75">
      <c r="D150" s="73"/>
      <c r="E150" s="73"/>
      <c r="F150" s="73"/>
      <c r="G150" s="73"/>
      <c r="H150" s="73"/>
      <c r="I150" s="73"/>
      <c r="J150" s="73"/>
      <c r="K150" s="73"/>
      <c r="L150" s="73"/>
    </row>
    <row r="151" spans="4:12" ht="12.75">
      <c r="D151" s="73"/>
      <c r="E151" s="73"/>
      <c r="F151" s="73"/>
      <c r="G151" s="73"/>
      <c r="H151" s="73"/>
      <c r="I151" s="73"/>
      <c r="J151" s="73"/>
      <c r="K151" s="73"/>
      <c r="L151" s="73"/>
    </row>
    <row r="152" spans="4:12" ht="12.75">
      <c r="D152" s="73"/>
      <c r="E152" s="73"/>
      <c r="F152" s="73"/>
      <c r="G152" s="73"/>
      <c r="H152" s="73"/>
      <c r="I152" s="73"/>
      <c r="J152" s="73"/>
      <c r="K152" s="73"/>
      <c r="L152" s="73"/>
    </row>
    <row r="153" spans="4:12" ht="12.75">
      <c r="D153" s="73"/>
      <c r="E153" s="73"/>
      <c r="F153" s="73"/>
      <c r="G153" s="73"/>
      <c r="H153" s="73"/>
      <c r="I153" s="73"/>
      <c r="J153" s="73"/>
      <c r="K153" s="73"/>
      <c r="L153" s="73"/>
    </row>
    <row r="154" spans="4:12" ht="12.75">
      <c r="D154" s="73"/>
      <c r="E154" s="73"/>
      <c r="F154" s="73"/>
      <c r="G154" s="73"/>
      <c r="H154" s="73"/>
      <c r="I154" s="73"/>
      <c r="J154" s="73"/>
      <c r="K154" s="73"/>
      <c r="L154" s="73"/>
    </row>
    <row r="155" spans="4:12" ht="12.75">
      <c r="D155" s="73"/>
      <c r="E155" s="73"/>
      <c r="F155" s="73"/>
      <c r="G155" s="73"/>
      <c r="H155" s="73"/>
      <c r="I155" s="73"/>
      <c r="J155" s="73"/>
      <c r="K155" s="73"/>
      <c r="L155" s="73"/>
    </row>
    <row r="156" spans="4:12" ht="12.75">
      <c r="D156" s="73"/>
      <c r="E156" s="73"/>
      <c r="F156" s="73"/>
      <c r="G156" s="73"/>
      <c r="H156" s="73"/>
      <c r="I156" s="73"/>
      <c r="J156" s="73"/>
      <c r="K156" s="73"/>
      <c r="L156" s="73"/>
    </row>
    <row r="157" spans="4:12" ht="12.75">
      <c r="D157" s="73"/>
      <c r="E157" s="73"/>
      <c r="F157" s="73"/>
      <c r="G157" s="73"/>
      <c r="H157" s="73"/>
      <c r="I157" s="73"/>
      <c r="J157" s="73"/>
      <c r="K157" s="73"/>
      <c r="L157" s="73"/>
    </row>
    <row r="158" spans="4:12" ht="12.75">
      <c r="D158" s="73"/>
      <c r="E158" s="73"/>
      <c r="F158" s="73"/>
      <c r="G158" s="73"/>
      <c r="H158" s="73"/>
      <c r="I158" s="73"/>
      <c r="J158" s="73"/>
      <c r="K158" s="73"/>
      <c r="L158" s="73"/>
    </row>
    <row r="159" spans="4:12" ht="12.75">
      <c r="D159" s="73"/>
      <c r="E159" s="73"/>
      <c r="F159" s="73"/>
      <c r="G159" s="73"/>
      <c r="H159" s="73"/>
      <c r="I159" s="73"/>
      <c r="J159" s="73"/>
      <c r="K159" s="73"/>
      <c r="L159" s="73"/>
    </row>
    <row r="160" spans="4:12" ht="12.75">
      <c r="D160" s="73"/>
      <c r="E160" s="73"/>
      <c r="F160" s="73"/>
      <c r="G160" s="73"/>
      <c r="H160" s="73"/>
      <c r="I160" s="73"/>
      <c r="J160" s="73"/>
      <c r="K160" s="73"/>
      <c r="L160" s="73"/>
    </row>
  </sheetData>
  <printOptions horizontalCentered="1"/>
  <pageMargins left="0.25" right="0.25" top="0.5" bottom="0.5" header="0.5" footer="0.5"/>
  <pageSetup fitToHeight="1" fitToWidth="1" horizontalDpi="600" verticalDpi="600" orientation="landscape" paperSize="5" scale="54"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AH160"/>
  <sheetViews>
    <sheetView zoomScale="75" zoomScaleNormal="75" workbookViewId="0" topLeftCell="A1">
      <selection activeCell="A1" sqref="A1"/>
    </sheetView>
  </sheetViews>
  <sheetFormatPr defaultColWidth="9.140625" defaultRowHeight="12.75"/>
  <cols>
    <col min="1" max="1" width="30.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ustomWidth="1"/>
    <col min="32" max="16384" width="9.140625" style="53" customWidth="1"/>
  </cols>
  <sheetData>
    <row r="1" spans="1:31" s="81" customFormat="1" ht="18.75" customHeight="1">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c r="A2" s="69" t="s">
        <v>75</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c r="A3" s="69" t="s">
        <v>90</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27" ht="12.75">
      <c r="A5" s="105"/>
      <c r="B5" s="106" t="s">
        <v>45</v>
      </c>
      <c r="C5" s="107" t="s">
        <v>36</v>
      </c>
      <c r="D5" s="107" t="s">
        <v>38</v>
      </c>
      <c r="E5" s="107"/>
      <c r="F5" s="107" t="s">
        <v>51</v>
      </c>
      <c r="G5" s="107" t="s">
        <v>89</v>
      </c>
      <c r="H5" s="108" t="s">
        <v>47</v>
      </c>
      <c r="I5" s="104">
        <v>40178</v>
      </c>
      <c r="J5" s="100"/>
      <c r="K5" s="100"/>
      <c r="L5" s="102"/>
      <c r="M5" s="103">
        <v>40543</v>
      </c>
      <c r="N5" s="100"/>
      <c r="O5" s="101"/>
      <c r="P5" s="100"/>
      <c r="Q5" s="101"/>
      <c r="R5" s="100"/>
      <c r="S5" s="102"/>
      <c r="T5" s="103">
        <v>40908</v>
      </c>
      <c r="U5" s="100"/>
      <c r="V5" s="101"/>
      <c r="W5" s="100"/>
      <c r="X5" s="101"/>
      <c r="Y5" s="100"/>
      <c r="Z5" s="118"/>
      <c r="AA5" s="146"/>
    </row>
    <row r="6" spans="1:27" ht="12" customHeight="1" thickBot="1">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27" ht="15" customHeight="1">
      <c r="A7" s="113" t="s">
        <v>197</v>
      </c>
      <c r="B7" s="54"/>
      <c r="E7" s="107"/>
      <c r="H7" s="88"/>
      <c r="I7" s="54"/>
      <c r="J7" s="54"/>
      <c r="K7" s="54"/>
      <c r="L7" s="91"/>
      <c r="M7" s="54"/>
      <c r="N7" s="54"/>
      <c r="O7" s="54"/>
      <c r="P7" s="54"/>
      <c r="Q7" s="54"/>
      <c r="R7" s="54"/>
      <c r="S7" s="91"/>
      <c r="T7" s="54"/>
      <c r="U7" s="54"/>
      <c r="V7" s="54"/>
      <c r="W7" s="54"/>
      <c r="X7" s="54"/>
      <c r="Y7" s="54"/>
      <c r="Z7" s="120"/>
      <c r="AA7" s="147"/>
    </row>
    <row r="8" spans="1:27" ht="15" customHeight="1">
      <c r="A8" s="192" t="s">
        <v>198</v>
      </c>
      <c r="B8" s="171">
        <v>33909</v>
      </c>
      <c r="C8" s="130">
        <v>40482</v>
      </c>
      <c r="D8" s="67">
        <v>15</v>
      </c>
      <c r="E8" s="174">
        <v>24459.58</v>
      </c>
      <c r="F8" s="76">
        <v>2445</v>
      </c>
      <c r="G8" s="74">
        <f>+E8-F8</f>
        <v>22014.58</v>
      </c>
      <c r="H8" s="96">
        <f>+(E8-F8)/(D8*12)</f>
        <v>122.30322222222223</v>
      </c>
      <c r="I8" s="74">
        <f>IF(B8&lt;$I$5,E8,0)</f>
        <v>24459.58</v>
      </c>
      <c r="J8" s="71">
        <f>IF(B8&gt;$I$5,0,IF(($I$5-B8)/30.4375&gt;(D8*12),(D8*12),($I$5-B8)/30.4375))</f>
        <v>180</v>
      </c>
      <c r="K8" s="74">
        <f>IF(H8*J8&gt;I8,-I8,-H8*J8)</f>
        <v>-22014.58</v>
      </c>
      <c r="L8" s="96">
        <f>+I8+K8</f>
        <v>2445</v>
      </c>
      <c r="M8" s="74">
        <f>IF(AND($I$5&lt;B8,B8&lt;$M$5+1),E8,0)</f>
        <v>0</v>
      </c>
      <c r="N8" s="74">
        <f>IF(AND($I$5&lt;C8,C8&lt;$M$5+1),-E8,0)</f>
        <v>-24459.58</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27" ht="15" customHeight="1">
      <c r="A9" s="192" t="s">
        <v>199</v>
      </c>
      <c r="B9" s="171">
        <v>32933</v>
      </c>
      <c r="C9" s="94"/>
      <c r="D9" s="67">
        <v>15</v>
      </c>
      <c r="E9" s="174">
        <v>6000</v>
      </c>
      <c r="F9" s="76">
        <v>600</v>
      </c>
      <c r="G9" s="74">
        <f aca="true" t="shared" si="0" ref="G9:G50">+E9-F9</f>
        <v>5400</v>
      </c>
      <c r="H9" s="96">
        <f aca="true" t="shared" si="1" ref="H9:H50">+(E9-F9)/(D9*12)</f>
        <v>30</v>
      </c>
      <c r="I9" s="74">
        <f aca="true" t="shared" si="2" ref="I9:I50">IF(B9&lt;$I$5,E9,0)</f>
        <v>6000</v>
      </c>
      <c r="J9" s="71">
        <f aca="true" t="shared" si="3" ref="J9:J50">IF(B9&gt;$I$5,0,IF(($I$5-B9)/30.4375&gt;(D9*12),(D9*12),($I$5-B9)/30.4375))</f>
        <v>180</v>
      </c>
      <c r="K9" s="74">
        <f aca="true" t="shared" si="4" ref="K9:K50">IF(H9*J9&gt;I9,-I9,-H9*J9)</f>
        <v>-5400</v>
      </c>
      <c r="L9" s="96">
        <f aca="true" t="shared" si="5" ref="L9:L50">+I9+K9</f>
        <v>600</v>
      </c>
      <c r="M9" s="74">
        <f aca="true" t="shared" si="6" ref="M9:M50">IF(AND($I$5&lt;B9,B9&lt;$M$5+1),E9,0)</f>
        <v>0</v>
      </c>
      <c r="N9" s="74">
        <f aca="true" t="shared" si="7" ref="N9:N50">IF(AND($I$5&lt;C9,C9&lt;$M$5+1),-E9,0)</f>
        <v>0</v>
      </c>
      <c r="O9" s="74">
        <f aca="true" t="shared" si="8" ref="O9:O50">+I9+M9+N9</f>
        <v>6000</v>
      </c>
      <c r="P9" s="67"/>
      <c r="Q9" s="74">
        <f aca="true" t="shared" si="9" ref="Q9:Q50">-H9*P9</f>
        <v>0</v>
      </c>
      <c r="R9" s="74">
        <f aca="true" t="shared" si="10" ref="R9:R50">IF(O9=0,0,K9+Q9)</f>
        <v>-5400</v>
      </c>
      <c r="S9" s="96">
        <f aca="true" t="shared" si="11" ref="S9:S50">+O9+R9</f>
        <v>600</v>
      </c>
      <c r="T9" s="74">
        <f aca="true" t="shared" si="12" ref="T9:T50">IF(AND($M$5&lt;B9,J9&lt;$T$5+1),E9,0)</f>
        <v>0</v>
      </c>
      <c r="U9" s="74">
        <f aca="true" t="shared" si="13" ref="U9:U50">IF(AND($M$5&lt;C9,C9&lt;$T$5+1),-E9,0)</f>
        <v>0</v>
      </c>
      <c r="V9" s="74">
        <f aca="true" t="shared" si="14" ref="V9:V50">+O9+T9+U9</f>
        <v>6000</v>
      </c>
      <c r="W9" s="67"/>
      <c r="X9" s="74">
        <f aca="true" t="shared" si="15" ref="X9:X50">-H9*W9</f>
        <v>0</v>
      </c>
      <c r="Y9" s="74">
        <f aca="true" t="shared" si="16" ref="Y9:Y50">IF(V9=0,0,R9+X9)</f>
        <v>-5400</v>
      </c>
      <c r="Z9" s="121">
        <f aca="true" t="shared" si="17" ref="Z9:Z50">+V9+Y9</f>
        <v>600</v>
      </c>
      <c r="AA9" s="148" t="str">
        <f aca="true" t="shared" si="18" ref="AA9:AA50">IF(J9+P9+W9&lt;((D9*12)+1),"OK","ERROR")</f>
        <v>OK</v>
      </c>
    </row>
    <row r="10" spans="1:27" ht="15" customHeight="1">
      <c r="A10" s="192" t="s">
        <v>200</v>
      </c>
      <c r="B10" s="171">
        <v>35582</v>
      </c>
      <c r="C10" s="95"/>
      <c r="D10" s="67">
        <v>15</v>
      </c>
      <c r="E10" s="174">
        <v>65396.1</v>
      </c>
      <c r="F10" s="76">
        <v>6539</v>
      </c>
      <c r="G10" s="74">
        <f t="shared" si="0"/>
        <v>58857.1</v>
      </c>
      <c r="H10" s="96">
        <f t="shared" si="1"/>
        <v>326.9838888888889</v>
      </c>
      <c r="I10" s="74">
        <f t="shared" si="2"/>
        <v>65396.1</v>
      </c>
      <c r="J10" s="71">
        <f t="shared" si="3"/>
        <v>150.99794661190964</v>
      </c>
      <c r="K10" s="74">
        <f t="shared" si="4"/>
        <v>-49373.89579739904</v>
      </c>
      <c r="L10" s="96">
        <f t="shared" si="5"/>
        <v>16022.204202600959</v>
      </c>
      <c r="M10" s="74">
        <f t="shared" si="6"/>
        <v>0</v>
      </c>
      <c r="N10" s="74">
        <f t="shared" si="7"/>
        <v>0</v>
      </c>
      <c r="O10" s="74">
        <f t="shared" si="8"/>
        <v>65396.1</v>
      </c>
      <c r="P10" s="67">
        <v>12</v>
      </c>
      <c r="Q10" s="74">
        <f t="shared" si="9"/>
        <v>-3923.8066666666664</v>
      </c>
      <c r="R10" s="74">
        <f t="shared" si="10"/>
        <v>-53297.702464065704</v>
      </c>
      <c r="S10" s="96">
        <f t="shared" si="11"/>
        <v>12098.397535934295</v>
      </c>
      <c r="T10" s="74">
        <f t="shared" si="12"/>
        <v>0</v>
      </c>
      <c r="U10" s="74">
        <f t="shared" si="13"/>
        <v>0</v>
      </c>
      <c r="V10" s="74">
        <f t="shared" si="14"/>
        <v>65396.1</v>
      </c>
      <c r="W10" s="67">
        <v>12</v>
      </c>
      <c r="X10" s="74">
        <f t="shared" si="15"/>
        <v>-3923.8066666666664</v>
      </c>
      <c r="Y10" s="74">
        <f t="shared" si="16"/>
        <v>-57221.50913073237</v>
      </c>
      <c r="Z10" s="121">
        <f t="shared" si="17"/>
        <v>8174.590869267631</v>
      </c>
      <c r="AA10" s="148" t="str">
        <f t="shared" si="18"/>
        <v>OK</v>
      </c>
    </row>
    <row r="11" spans="1:31" s="61" customFormat="1" ht="13.5" customHeight="1">
      <c r="A11" s="192" t="s">
        <v>201</v>
      </c>
      <c r="B11" s="171">
        <v>37317</v>
      </c>
      <c r="C11" s="95"/>
      <c r="D11" s="67">
        <v>15</v>
      </c>
      <c r="E11" s="174">
        <v>3007.98</v>
      </c>
      <c r="F11" s="76">
        <v>300</v>
      </c>
      <c r="G11" s="74">
        <f t="shared" si="0"/>
        <v>2707.98</v>
      </c>
      <c r="H11" s="96">
        <f t="shared" si="1"/>
        <v>15.044333333333334</v>
      </c>
      <c r="I11" s="74">
        <f t="shared" si="2"/>
        <v>3007.98</v>
      </c>
      <c r="J11" s="71">
        <f t="shared" si="3"/>
        <v>93.99589322381931</v>
      </c>
      <c r="K11" s="74">
        <f t="shared" si="4"/>
        <v>-1414.1055496235458</v>
      </c>
      <c r="L11" s="96">
        <f t="shared" si="5"/>
        <v>1593.8744503764542</v>
      </c>
      <c r="M11" s="74">
        <f t="shared" si="6"/>
        <v>0</v>
      </c>
      <c r="N11" s="74">
        <f t="shared" si="7"/>
        <v>0</v>
      </c>
      <c r="O11" s="74">
        <f t="shared" si="8"/>
        <v>3007.98</v>
      </c>
      <c r="P11" s="67">
        <v>12</v>
      </c>
      <c r="Q11" s="74">
        <f t="shared" si="9"/>
        <v>-180.532</v>
      </c>
      <c r="R11" s="74">
        <f t="shared" si="10"/>
        <v>-1594.6375496235457</v>
      </c>
      <c r="S11" s="96">
        <f t="shared" si="11"/>
        <v>1413.3424503764543</v>
      </c>
      <c r="T11" s="74">
        <f t="shared" si="12"/>
        <v>0</v>
      </c>
      <c r="U11" s="74">
        <f t="shared" si="13"/>
        <v>0</v>
      </c>
      <c r="V11" s="74">
        <f t="shared" si="14"/>
        <v>3007.98</v>
      </c>
      <c r="W11" s="67">
        <v>12</v>
      </c>
      <c r="X11" s="74">
        <f t="shared" si="15"/>
        <v>-180.532</v>
      </c>
      <c r="Y11" s="74">
        <f t="shared" si="16"/>
        <v>-1775.1695496235457</v>
      </c>
      <c r="Z11" s="121">
        <f t="shared" si="17"/>
        <v>1232.8104503764544</v>
      </c>
      <c r="AA11" s="148" t="str">
        <f t="shared" si="18"/>
        <v>OK</v>
      </c>
      <c r="AB11" s="55"/>
      <c r="AC11" s="55"/>
      <c r="AD11" s="55"/>
      <c r="AE11" s="55"/>
    </row>
    <row r="12" spans="1:31" s="61" customFormat="1" ht="13.5" customHeight="1">
      <c r="A12" s="192" t="s">
        <v>202</v>
      </c>
      <c r="B12" s="171">
        <v>32509</v>
      </c>
      <c r="C12" s="95"/>
      <c r="D12" s="67">
        <v>15</v>
      </c>
      <c r="E12" s="174">
        <v>4000</v>
      </c>
      <c r="F12" s="76">
        <v>400</v>
      </c>
      <c r="G12" s="74">
        <f t="shared" si="0"/>
        <v>3600</v>
      </c>
      <c r="H12" s="96">
        <f t="shared" si="1"/>
        <v>20</v>
      </c>
      <c r="I12" s="74">
        <f t="shared" si="2"/>
        <v>4000</v>
      </c>
      <c r="J12" s="71">
        <f t="shared" si="3"/>
        <v>180</v>
      </c>
      <c r="K12" s="74">
        <f t="shared" si="4"/>
        <v>-3600</v>
      </c>
      <c r="L12" s="96">
        <f t="shared" si="5"/>
        <v>400</v>
      </c>
      <c r="M12" s="74">
        <f t="shared" si="6"/>
        <v>0</v>
      </c>
      <c r="N12" s="74">
        <f t="shared" si="7"/>
        <v>0</v>
      </c>
      <c r="O12" s="74">
        <f t="shared" si="8"/>
        <v>4000</v>
      </c>
      <c r="P12" s="67"/>
      <c r="Q12" s="74">
        <f t="shared" si="9"/>
        <v>0</v>
      </c>
      <c r="R12" s="74">
        <f t="shared" si="10"/>
        <v>-3600</v>
      </c>
      <c r="S12" s="96">
        <f t="shared" si="11"/>
        <v>400</v>
      </c>
      <c r="T12" s="74">
        <f t="shared" si="12"/>
        <v>0</v>
      </c>
      <c r="U12" s="74">
        <f t="shared" si="13"/>
        <v>0</v>
      </c>
      <c r="V12" s="74">
        <f t="shared" si="14"/>
        <v>4000</v>
      </c>
      <c r="W12" s="67"/>
      <c r="X12" s="74">
        <f t="shared" si="15"/>
        <v>0</v>
      </c>
      <c r="Y12" s="74">
        <f t="shared" si="16"/>
        <v>-3600</v>
      </c>
      <c r="Z12" s="121">
        <f t="shared" si="17"/>
        <v>400</v>
      </c>
      <c r="AA12" s="148" t="str">
        <f t="shared" si="18"/>
        <v>OK</v>
      </c>
      <c r="AB12" s="55"/>
      <c r="AC12" s="59"/>
      <c r="AD12" s="55"/>
      <c r="AE12" s="59"/>
    </row>
    <row r="13" spans="1:31" s="61" customFormat="1" ht="13.5" customHeight="1">
      <c r="A13" s="192" t="s">
        <v>207</v>
      </c>
      <c r="B13" s="171">
        <v>40482</v>
      </c>
      <c r="C13" s="95"/>
      <c r="D13" s="67">
        <v>15</v>
      </c>
      <c r="E13" s="174">
        <v>230000</v>
      </c>
      <c r="F13" s="76">
        <v>23000</v>
      </c>
      <c r="G13" s="74">
        <f t="shared" si="0"/>
        <v>207000</v>
      </c>
      <c r="H13" s="96">
        <f t="shared" si="1"/>
        <v>1150</v>
      </c>
      <c r="I13" s="74">
        <f t="shared" si="2"/>
        <v>0</v>
      </c>
      <c r="J13" s="71">
        <f t="shared" si="3"/>
        <v>0</v>
      </c>
      <c r="K13" s="74">
        <f t="shared" si="4"/>
        <v>0</v>
      </c>
      <c r="L13" s="96">
        <f t="shared" si="5"/>
        <v>0</v>
      </c>
      <c r="M13" s="74">
        <f t="shared" si="6"/>
        <v>230000</v>
      </c>
      <c r="N13" s="74">
        <f t="shared" si="7"/>
        <v>0</v>
      </c>
      <c r="O13" s="74">
        <f t="shared" si="8"/>
        <v>230000</v>
      </c>
      <c r="P13" s="67">
        <v>2</v>
      </c>
      <c r="Q13" s="74">
        <f t="shared" si="9"/>
        <v>-2300</v>
      </c>
      <c r="R13" s="74">
        <f t="shared" si="10"/>
        <v>-2300</v>
      </c>
      <c r="S13" s="96">
        <f t="shared" si="11"/>
        <v>227700</v>
      </c>
      <c r="T13" s="74">
        <f t="shared" si="12"/>
        <v>0</v>
      </c>
      <c r="U13" s="74">
        <f t="shared" si="13"/>
        <v>0</v>
      </c>
      <c r="V13" s="74">
        <f t="shared" si="14"/>
        <v>230000</v>
      </c>
      <c r="W13" s="67">
        <v>12</v>
      </c>
      <c r="X13" s="74">
        <f t="shared" si="15"/>
        <v>-13800</v>
      </c>
      <c r="Y13" s="74">
        <f t="shared" si="16"/>
        <v>-16100</v>
      </c>
      <c r="Z13" s="121">
        <f t="shared" si="17"/>
        <v>213900</v>
      </c>
      <c r="AA13" s="148" t="str">
        <f t="shared" si="18"/>
        <v>OK</v>
      </c>
      <c r="AB13" s="55"/>
      <c r="AC13" s="59"/>
      <c r="AD13" s="55"/>
      <c r="AE13" s="59"/>
    </row>
    <row r="14" spans="1:34" ht="13.5" customHeight="1">
      <c r="A14" s="165" t="s">
        <v>203</v>
      </c>
      <c r="B14" s="166" t="s">
        <v>56</v>
      </c>
      <c r="C14" s="167"/>
      <c r="D14" s="168"/>
      <c r="E14" s="169"/>
      <c r="F14" s="169"/>
      <c r="G14" s="74"/>
      <c r="H14" s="96"/>
      <c r="I14" s="74"/>
      <c r="J14" s="71"/>
      <c r="K14" s="74"/>
      <c r="L14" s="96"/>
      <c r="M14" s="74"/>
      <c r="N14" s="74"/>
      <c r="O14" s="74"/>
      <c r="P14" s="67"/>
      <c r="Q14" s="74"/>
      <c r="R14" s="74"/>
      <c r="S14" s="96"/>
      <c r="T14" s="74"/>
      <c r="U14" s="74"/>
      <c r="V14" s="74"/>
      <c r="W14" s="67"/>
      <c r="X14" s="74"/>
      <c r="Y14" s="74"/>
      <c r="Z14" s="121"/>
      <c r="AA14" s="148"/>
      <c r="AF14" s="5"/>
      <c r="AG14" s="5"/>
      <c r="AH14" s="5"/>
    </row>
    <row r="15" spans="1:34" ht="13.5" customHeight="1">
      <c r="A15" s="192" t="s">
        <v>204</v>
      </c>
      <c r="B15" s="173">
        <v>35431</v>
      </c>
      <c r="C15" s="94"/>
      <c r="D15" s="67">
        <v>20</v>
      </c>
      <c r="E15" s="172">
        <v>49624.5</v>
      </c>
      <c r="F15" s="76">
        <v>4900</v>
      </c>
      <c r="G15" s="74">
        <f t="shared" si="0"/>
        <v>44724.5</v>
      </c>
      <c r="H15" s="96">
        <f t="shared" si="1"/>
        <v>186.35208333333333</v>
      </c>
      <c r="I15" s="74">
        <f t="shared" si="2"/>
        <v>49624.5</v>
      </c>
      <c r="J15" s="71">
        <f t="shared" si="3"/>
        <v>155.95893223819303</v>
      </c>
      <c r="K15" s="74">
        <f>IF(H15*J15&gt;I15,-I15,-H15*J15)</f>
        <v>-29063.271937029433</v>
      </c>
      <c r="L15" s="96">
        <f t="shared" si="5"/>
        <v>20561.228062970567</v>
      </c>
      <c r="M15" s="74">
        <f t="shared" si="6"/>
        <v>0</v>
      </c>
      <c r="N15" s="74">
        <f t="shared" si="7"/>
        <v>0</v>
      </c>
      <c r="O15" s="74">
        <f t="shared" si="8"/>
        <v>49624.5</v>
      </c>
      <c r="P15" s="67">
        <v>12</v>
      </c>
      <c r="Q15" s="74">
        <f t="shared" si="9"/>
        <v>-2236.225</v>
      </c>
      <c r="R15" s="74">
        <f t="shared" si="10"/>
        <v>-31299.49693702943</v>
      </c>
      <c r="S15" s="96">
        <f t="shared" si="11"/>
        <v>18325.00306297057</v>
      </c>
      <c r="T15" s="74">
        <f t="shared" si="12"/>
        <v>0</v>
      </c>
      <c r="U15" s="74">
        <f t="shared" si="13"/>
        <v>0</v>
      </c>
      <c r="V15" s="74">
        <f t="shared" si="14"/>
        <v>49624.5</v>
      </c>
      <c r="W15" s="67">
        <v>12</v>
      </c>
      <c r="X15" s="74">
        <f t="shared" si="15"/>
        <v>-2236.225</v>
      </c>
      <c r="Y15" s="74">
        <f t="shared" si="16"/>
        <v>-33535.72193702943</v>
      </c>
      <c r="Z15" s="121">
        <f t="shared" si="17"/>
        <v>16088.778062970567</v>
      </c>
      <c r="AA15" s="148" t="str">
        <f t="shared" si="18"/>
        <v>OK</v>
      </c>
      <c r="AF15" s="5"/>
      <c r="AG15" s="5"/>
      <c r="AH15" s="5"/>
    </row>
    <row r="16" spans="1:34" ht="13.5" customHeight="1">
      <c r="A16" s="192" t="s">
        <v>205</v>
      </c>
      <c r="B16" s="173">
        <v>37257</v>
      </c>
      <c r="C16" s="68"/>
      <c r="D16" s="67">
        <v>20</v>
      </c>
      <c r="E16" s="172">
        <v>36840</v>
      </c>
      <c r="F16" s="76">
        <v>3700</v>
      </c>
      <c r="G16" s="74">
        <f t="shared" si="0"/>
        <v>33140</v>
      </c>
      <c r="H16" s="96">
        <f t="shared" si="1"/>
        <v>138.08333333333334</v>
      </c>
      <c r="I16" s="74">
        <f t="shared" si="2"/>
        <v>36840</v>
      </c>
      <c r="J16" s="71">
        <f t="shared" si="3"/>
        <v>95.96714579055441</v>
      </c>
      <c r="K16" s="191">
        <f>IF(H16*J16&gt;I16,-I16,-H16*J16)-11.63</f>
        <v>-13263.093381245722</v>
      </c>
      <c r="L16" s="96">
        <f t="shared" si="5"/>
        <v>23576.906618754278</v>
      </c>
      <c r="M16" s="74">
        <f t="shared" si="6"/>
        <v>0</v>
      </c>
      <c r="N16" s="74">
        <f t="shared" si="7"/>
        <v>0</v>
      </c>
      <c r="O16" s="74">
        <f t="shared" si="8"/>
        <v>36840</v>
      </c>
      <c r="P16" s="67">
        <v>12</v>
      </c>
      <c r="Q16" s="74">
        <f t="shared" si="9"/>
        <v>-1657</v>
      </c>
      <c r="R16" s="74">
        <f t="shared" si="10"/>
        <v>-14920.093381245722</v>
      </c>
      <c r="S16" s="96">
        <f t="shared" si="11"/>
        <v>21919.906618754278</v>
      </c>
      <c r="T16" s="74">
        <f t="shared" si="12"/>
        <v>0</v>
      </c>
      <c r="U16" s="74">
        <f t="shared" si="13"/>
        <v>0</v>
      </c>
      <c r="V16" s="74">
        <f t="shared" si="14"/>
        <v>36840</v>
      </c>
      <c r="W16" s="67">
        <v>12</v>
      </c>
      <c r="X16" s="74">
        <f t="shared" si="15"/>
        <v>-1657</v>
      </c>
      <c r="Y16" s="74">
        <f t="shared" si="16"/>
        <v>-16577.093381245722</v>
      </c>
      <c r="Z16" s="121">
        <f t="shared" si="17"/>
        <v>20262.906618754278</v>
      </c>
      <c r="AA16" s="148" t="str">
        <f t="shared" si="18"/>
        <v>OK</v>
      </c>
      <c r="AF16" s="5"/>
      <c r="AG16" s="5"/>
      <c r="AH16" s="5"/>
    </row>
    <row r="17" spans="1:34" ht="13.5" customHeight="1">
      <c r="A17" s="192" t="s">
        <v>206</v>
      </c>
      <c r="B17" s="173">
        <v>37622</v>
      </c>
      <c r="C17" s="95"/>
      <c r="D17" s="67">
        <v>20</v>
      </c>
      <c r="E17" s="172">
        <v>14326.77</v>
      </c>
      <c r="F17" s="76">
        <v>4300</v>
      </c>
      <c r="G17" s="74">
        <f t="shared" si="0"/>
        <v>10026.77</v>
      </c>
      <c r="H17" s="96">
        <f t="shared" si="1"/>
        <v>41.77820833333333</v>
      </c>
      <c r="I17" s="74">
        <f t="shared" si="2"/>
        <v>14326.77</v>
      </c>
      <c r="J17" s="71">
        <f t="shared" si="3"/>
        <v>83.97535934291581</v>
      </c>
      <c r="K17" s="74">
        <f t="shared" si="4"/>
        <v>-3508.3400574948664</v>
      </c>
      <c r="L17" s="96">
        <f t="shared" si="5"/>
        <v>10818.429942505134</v>
      </c>
      <c r="M17" s="74">
        <f t="shared" si="6"/>
        <v>0</v>
      </c>
      <c r="N17" s="74">
        <f t="shared" si="7"/>
        <v>0</v>
      </c>
      <c r="O17" s="74">
        <f t="shared" si="8"/>
        <v>14326.77</v>
      </c>
      <c r="P17" s="67">
        <v>12</v>
      </c>
      <c r="Q17" s="74">
        <f t="shared" si="9"/>
        <v>-501.33849999999995</v>
      </c>
      <c r="R17" s="74">
        <f t="shared" si="10"/>
        <v>-4009.6785574948663</v>
      </c>
      <c r="S17" s="96">
        <f t="shared" si="11"/>
        <v>10317.091442505134</v>
      </c>
      <c r="T17" s="74">
        <f t="shared" si="12"/>
        <v>0</v>
      </c>
      <c r="U17" s="74">
        <f t="shared" si="13"/>
        <v>0</v>
      </c>
      <c r="V17" s="74">
        <f t="shared" si="14"/>
        <v>14326.77</v>
      </c>
      <c r="W17" s="67">
        <v>12</v>
      </c>
      <c r="X17" s="74">
        <f t="shared" si="15"/>
        <v>-501.33849999999995</v>
      </c>
      <c r="Y17" s="74">
        <f t="shared" si="16"/>
        <v>-4511.017057494866</v>
      </c>
      <c r="Z17" s="121">
        <f t="shared" si="17"/>
        <v>9815.752942505134</v>
      </c>
      <c r="AA17" s="148" t="str">
        <f t="shared" si="18"/>
        <v>OK</v>
      </c>
      <c r="AF17" s="5"/>
      <c r="AG17" s="5"/>
      <c r="AH17" s="5"/>
    </row>
    <row r="18" spans="1:34" ht="13.5" customHeight="1">
      <c r="A18" s="111"/>
      <c r="B18" s="93" t="s">
        <v>56</v>
      </c>
      <c r="C18" s="94"/>
      <c r="D18" s="67">
        <v>15</v>
      </c>
      <c r="E18" s="76"/>
      <c r="F18" s="76">
        <v>0</v>
      </c>
      <c r="G18" s="74">
        <f aca="true" t="shared" si="19" ref="G18:G31">+E18-F18</f>
        <v>0</v>
      </c>
      <c r="H18" s="96">
        <f aca="true" t="shared" si="20" ref="H18:H31">+(E18-F18)/(D18*12)</f>
        <v>0</v>
      </c>
      <c r="I18" s="74">
        <f aca="true" t="shared" si="21" ref="I18:I31">IF(B18&lt;$I$5,E18,0)</f>
        <v>0</v>
      </c>
      <c r="J18" s="71">
        <f aca="true" t="shared" si="22" ref="J18:J31">IF(B18&gt;$I$5,0,IF(($I$5-B18)/30.4375&gt;(D18*12),(D18*12),($I$5-B18)/30.4375))</f>
        <v>0</v>
      </c>
      <c r="K18" s="74">
        <f aca="true" t="shared" si="23" ref="K18:K31">IF(H18*J18&gt;I18,-I18,-H18*J18)</f>
        <v>0</v>
      </c>
      <c r="L18" s="96">
        <f aca="true" t="shared" si="24" ref="L18:L31">+I18+K18</f>
        <v>0</v>
      </c>
      <c r="M18" s="74">
        <f aca="true" t="shared" si="25" ref="M18:M31">IF(AND($I$5&lt;B18,B18&lt;$M$5+1),E18,0)</f>
        <v>0</v>
      </c>
      <c r="N18" s="74">
        <f aca="true" t="shared" si="26" ref="N18:N31">IF(AND($I$5&lt;C18,C18&lt;$M$5+1),-E18,0)</f>
        <v>0</v>
      </c>
      <c r="O18" s="74">
        <f aca="true" t="shared" si="27" ref="O18:O31">+I18+M18+N18</f>
        <v>0</v>
      </c>
      <c r="P18" s="67"/>
      <c r="Q18" s="74">
        <f aca="true" t="shared" si="28" ref="Q18:Q31">-H18*P18</f>
        <v>0</v>
      </c>
      <c r="R18" s="74">
        <f aca="true" t="shared" si="29" ref="R18:R31">IF(O18=0,0,K18+Q18)</f>
        <v>0</v>
      </c>
      <c r="S18" s="96">
        <f aca="true" t="shared" si="30" ref="S18:S31">+O18+R18</f>
        <v>0</v>
      </c>
      <c r="T18" s="74">
        <f aca="true" t="shared" si="31" ref="T18:T31">IF(AND($M$5&lt;B18,J18&lt;$T$5+1),E18,0)</f>
        <v>0</v>
      </c>
      <c r="U18" s="74">
        <f aca="true" t="shared" si="32" ref="U18:U31">IF(AND($M$5&lt;C18,C18&lt;$T$5+1),-E18,0)</f>
        <v>0</v>
      </c>
      <c r="V18" s="74">
        <f aca="true" t="shared" si="33" ref="V18:V31">+O18+T18+U18</f>
        <v>0</v>
      </c>
      <c r="W18" s="67"/>
      <c r="X18" s="74">
        <f aca="true" t="shared" si="34" ref="X18:X31">-H18*W18</f>
        <v>0</v>
      </c>
      <c r="Y18" s="74">
        <f aca="true" t="shared" si="35" ref="Y18:Y31">IF(V18=0,0,R18+X18)</f>
        <v>0</v>
      </c>
      <c r="Z18" s="121">
        <f aca="true" t="shared" si="36" ref="Z18:Z31">+V18+Y18</f>
        <v>0</v>
      </c>
      <c r="AA18" s="148" t="str">
        <f aca="true" t="shared" si="37" ref="AA18:AA31">IF(J18+P18+W18&lt;((D18*12)+1),"OK","ERROR")</f>
        <v>OK</v>
      </c>
      <c r="AF18" s="5"/>
      <c r="AG18" s="5"/>
      <c r="AH18" s="5"/>
    </row>
    <row r="19" spans="1:34" ht="13.5" customHeight="1">
      <c r="A19" s="111"/>
      <c r="B19" s="93" t="s">
        <v>56</v>
      </c>
      <c r="C19" s="94"/>
      <c r="D19" s="67">
        <v>15</v>
      </c>
      <c r="E19" s="76"/>
      <c r="F19" s="76">
        <v>0</v>
      </c>
      <c r="G19" s="74">
        <f t="shared" si="19"/>
        <v>0</v>
      </c>
      <c r="H19" s="96">
        <f t="shared" si="20"/>
        <v>0</v>
      </c>
      <c r="I19" s="74">
        <f t="shared" si="21"/>
        <v>0</v>
      </c>
      <c r="J19" s="71">
        <f t="shared" si="22"/>
        <v>0</v>
      </c>
      <c r="K19" s="74">
        <f t="shared" si="23"/>
        <v>0</v>
      </c>
      <c r="L19" s="96">
        <f t="shared" si="24"/>
        <v>0</v>
      </c>
      <c r="M19" s="74">
        <f t="shared" si="25"/>
        <v>0</v>
      </c>
      <c r="N19" s="74">
        <f t="shared" si="26"/>
        <v>0</v>
      </c>
      <c r="O19" s="74">
        <f t="shared" si="27"/>
        <v>0</v>
      </c>
      <c r="P19" s="67"/>
      <c r="Q19" s="74">
        <f t="shared" si="28"/>
        <v>0</v>
      </c>
      <c r="R19" s="74">
        <f t="shared" si="29"/>
        <v>0</v>
      </c>
      <c r="S19" s="96">
        <f t="shared" si="30"/>
        <v>0</v>
      </c>
      <c r="T19" s="74">
        <f t="shared" si="31"/>
        <v>0</v>
      </c>
      <c r="U19" s="74">
        <f t="shared" si="32"/>
        <v>0</v>
      </c>
      <c r="V19" s="74">
        <f t="shared" si="33"/>
        <v>0</v>
      </c>
      <c r="W19" s="67"/>
      <c r="X19" s="74">
        <f t="shared" si="34"/>
        <v>0</v>
      </c>
      <c r="Y19" s="74">
        <f t="shared" si="35"/>
        <v>0</v>
      </c>
      <c r="Z19" s="121">
        <f t="shared" si="36"/>
        <v>0</v>
      </c>
      <c r="AA19" s="148" t="str">
        <f t="shared" si="37"/>
        <v>OK</v>
      </c>
      <c r="AF19" s="5"/>
      <c r="AG19" s="5"/>
      <c r="AH19" s="5"/>
    </row>
    <row r="20" spans="1:34" ht="13.5" customHeight="1">
      <c r="A20" s="111"/>
      <c r="B20" s="93" t="s">
        <v>56</v>
      </c>
      <c r="C20" s="94"/>
      <c r="D20" s="67">
        <v>15</v>
      </c>
      <c r="E20" s="76"/>
      <c r="F20" s="76">
        <v>0</v>
      </c>
      <c r="G20" s="74">
        <f t="shared" si="19"/>
        <v>0</v>
      </c>
      <c r="H20" s="96">
        <f t="shared" si="20"/>
        <v>0</v>
      </c>
      <c r="I20" s="74">
        <f t="shared" si="21"/>
        <v>0</v>
      </c>
      <c r="J20" s="71">
        <f t="shared" si="22"/>
        <v>0</v>
      </c>
      <c r="K20" s="74">
        <f t="shared" si="23"/>
        <v>0</v>
      </c>
      <c r="L20" s="96">
        <f t="shared" si="24"/>
        <v>0</v>
      </c>
      <c r="M20" s="74">
        <f t="shared" si="25"/>
        <v>0</v>
      </c>
      <c r="N20" s="74">
        <f t="shared" si="26"/>
        <v>0</v>
      </c>
      <c r="O20" s="74">
        <f t="shared" si="27"/>
        <v>0</v>
      </c>
      <c r="P20" s="67"/>
      <c r="Q20" s="74">
        <f t="shared" si="28"/>
        <v>0</v>
      </c>
      <c r="R20" s="74">
        <f t="shared" si="29"/>
        <v>0</v>
      </c>
      <c r="S20" s="96">
        <f t="shared" si="30"/>
        <v>0</v>
      </c>
      <c r="T20" s="74">
        <f t="shared" si="31"/>
        <v>0</v>
      </c>
      <c r="U20" s="74">
        <f t="shared" si="32"/>
        <v>0</v>
      </c>
      <c r="V20" s="74">
        <f t="shared" si="33"/>
        <v>0</v>
      </c>
      <c r="W20" s="67"/>
      <c r="X20" s="74">
        <f t="shared" si="34"/>
        <v>0</v>
      </c>
      <c r="Y20" s="74">
        <f t="shared" si="35"/>
        <v>0</v>
      </c>
      <c r="Z20" s="121">
        <f t="shared" si="36"/>
        <v>0</v>
      </c>
      <c r="AA20" s="148" t="str">
        <f t="shared" si="37"/>
        <v>OK</v>
      </c>
      <c r="AF20" s="5"/>
      <c r="AG20" s="5"/>
      <c r="AH20" s="5"/>
    </row>
    <row r="21" spans="1:34" ht="13.5" customHeight="1">
      <c r="A21" s="111"/>
      <c r="B21" s="93" t="s">
        <v>56</v>
      </c>
      <c r="C21" s="94"/>
      <c r="D21" s="67">
        <v>15</v>
      </c>
      <c r="E21" s="76"/>
      <c r="F21" s="76">
        <v>0</v>
      </c>
      <c r="G21" s="74">
        <f t="shared" si="19"/>
        <v>0</v>
      </c>
      <c r="H21" s="96">
        <f t="shared" si="20"/>
        <v>0</v>
      </c>
      <c r="I21" s="74">
        <f t="shared" si="21"/>
        <v>0</v>
      </c>
      <c r="J21" s="71">
        <f t="shared" si="22"/>
        <v>0</v>
      </c>
      <c r="K21" s="74">
        <f t="shared" si="23"/>
        <v>0</v>
      </c>
      <c r="L21" s="96">
        <f t="shared" si="24"/>
        <v>0</v>
      </c>
      <c r="M21" s="74">
        <f t="shared" si="25"/>
        <v>0</v>
      </c>
      <c r="N21" s="74">
        <f t="shared" si="26"/>
        <v>0</v>
      </c>
      <c r="O21" s="74">
        <f t="shared" si="27"/>
        <v>0</v>
      </c>
      <c r="P21" s="67"/>
      <c r="Q21" s="74">
        <f t="shared" si="28"/>
        <v>0</v>
      </c>
      <c r="R21" s="74">
        <f t="shared" si="29"/>
        <v>0</v>
      </c>
      <c r="S21" s="96">
        <f t="shared" si="30"/>
        <v>0</v>
      </c>
      <c r="T21" s="74">
        <f t="shared" si="31"/>
        <v>0</v>
      </c>
      <c r="U21" s="74">
        <f t="shared" si="32"/>
        <v>0</v>
      </c>
      <c r="V21" s="74">
        <f t="shared" si="33"/>
        <v>0</v>
      </c>
      <c r="W21" s="67"/>
      <c r="X21" s="74">
        <f t="shared" si="34"/>
        <v>0</v>
      </c>
      <c r="Y21" s="74">
        <f t="shared" si="35"/>
        <v>0</v>
      </c>
      <c r="Z21" s="121">
        <f t="shared" si="36"/>
        <v>0</v>
      </c>
      <c r="AA21" s="148" t="str">
        <f t="shared" si="37"/>
        <v>OK</v>
      </c>
      <c r="AF21" s="5"/>
      <c r="AG21" s="5"/>
      <c r="AH21" s="5"/>
    </row>
    <row r="22" spans="1:34" ht="13.5" customHeight="1">
      <c r="A22" s="111"/>
      <c r="B22" s="93" t="s">
        <v>56</v>
      </c>
      <c r="C22" s="94"/>
      <c r="D22" s="67">
        <v>15</v>
      </c>
      <c r="E22" s="76"/>
      <c r="F22" s="76">
        <v>0</v>
      </c>
      <c r="G22" s="74">
        <f t="shared" si="19"/>
        <v>0</v>
      </c>
      <c r="H22" s="96">
        <f t="shared" si="20"/>
        <v>0</v>
      </c>
      <c r="I22" s="74">
        <f t="shared" si="21"/>
        <v>0</v>
      </c>
      <c r="J22" s="71">
        <f t="shared" si="22"/>
        <v>0</v>
      </c>
      <c r="K22" s="74">
        <f t="shared" si="23"/>
        <v>0</v>
      </c>
      <c r="L22" s="96">
        <f t="shared" si="24"/>
        <v>0</v>
      </c>
      <c r="M22" s="74">
        <f t="shared" si="25"/>
        <v>0</v>
      </c>
      <c r="N22" s="74">
        <f t="shared" si="26"/>
        <v>0</v>
      </c>
      <c r="O22" s="74">
        <f t="shared" si="27"/>
        <v>0</v>
      </c>
      <c r="P22" s="67"/>
      <c r="Q22" s="74">
        <f t="shared" si="28"/>
        <v>0</v>
      </c>
      <c r="R22" s="74">
        <f t="shared" si="29"/>
        <v>0</v>
      </c>
      <c r="S22" s="96">
        <f t="shared" si="30"/>
        <v>0</v>
      </c>
      <c r="T22" s="74">
        <f t="shared" si="31"/>
        <v>0</v>
      </c>
      <c r="U22" s="74">
        <f t="shared" si="32"/>
        <v>0</v>
      </c>
      <c r="V22" s="74">
        <f t="shared" si="33"/>
        <v>0</v>
      </c>
      <c r="W22" s="67"/>
      <c r="X22" s="74">
        <f t="shared" si="34"/>
        <v>0</v>
      </c>
      <c r="Y22" s="74">
        <f t="shared" si="35"/>
        <v>0</v>
      </c>
      <c r="Z22" s="121">
        <f t="shared" si="36"/>
        <v>0</v>
      </c>
      <c r="AA22" s="148" t="str">
        <f t="shared" si="37"/>
        <v>OK</v>
      </c>
      <c r="AF22" s="5"/>
      <c r="AG22" s="5"/>
      <c r="AH22" s="5"/>
    </row>
    <row r="23" spans="1:34" ht="13.5" customHeight="1">
      <c r="A23" s="111"/>
      <c r="B23" s="93" t="s">
        <v>56</v>
      </c>
      <c r="C23" s="94"/>
      <c r="D23" s="67">
        <v>15</v>
      </c>
      <c r="E23" s="76"/>
      <c r="F23" s="76">
        <v>0</v>
      </c>
      <c r="G23" s="74">
        <f t="shared" si="19"/>
        <v>0</v>
      </c>
      <c r="H23" s="96">
        <f t="shared" si="20"/>
        <v>0</v>
      </c>
      <c r="I23" s="74">
        <f t="shared" si="21"/>
        <v>0</v>
      </c>
      <c r="J23" s="71">
        <f t="shared" si="22"/>
        <v>0</v>
      </c>
      <c r="K23" s="74">
        <f t="shared" si="23"/>
        <v>0</v>
      </c>
      <c r="L23" s="96">
        <f t="shared" si="24"/>
        <v>0</v>
      </c>
      <c r="M23" s="74">
        <f t="shared" si="25"/>
        <v>0</v>
      </c>
      <c r="N23" s="74">
        <f t="shared" si="26"/>
        <v>0</v>
      </c>
      <c r="O23" s="74">
        <f t="shared" si="27"/>
        <v>0</v>
      </c>
      <c r="P23" s="67"/>
      <c r="Q23" s="74">
        <f t="shared" si="28"/>
        <v>0</v>
      </c>
      <c r="R23" s="74">
        <f t="shared" si="29"/>
        <v>0</v>
      </c>
      <c r="S23" s="96">
        <f t="shared" si="30"/>
        <v>0</v>
      </c>
      <c r="T23" s="74">
        <f t="shared" si="31"/>
        <v>0</v>
      </c>
      <c r="U23" s="74">
        <f t="shared" si="32"/>
        <v>0</v>
      </c>
      <c r="V23" s="74">
        <f t="shared" si="33"/>
        <v>0</v>
      </c>
      <c r="W23" s="67"/>
      <c r="X23" s="74">
        <f t="shared" si="34"/>
        <v>0</v>
      </c>
      <c r="Y23" s="74">
        <f t="shared" si="35"/>
        <v>0</v>
      </c>
      <c r="Z23" s="121">
        <f t="shared" si="36"/>
        <v>0</v>
      </c>
      <c r="AA23" s="148" t="str">
        <f t="shared" si="37"/>
        <v>OK</v>
      </c>
      <c r="AF23" s="5"/>
      <c r="AG23" s="5"/>
      <c r="AH23" s="5"/>
    </row>
    <row r="24" spans="1:34" ht="13.5" customHeight="1">
      <c r="A24" s="111"/>
      <c r="B24" s="93" t="s">
        <v>56</v>
      </c>
      <c r="C24" s="94"/>
      <c r="D24" s="67">
        <v>15</v>
      </c>
      <c r="E24" s="76"/>
      <c r="F24" s="76">
        <v>0</v>
      </c>
      <c r="G24" s="74">
        <f t="shared" si="19"/>
        <v>0</v>
      </c>
      <c r="H24" s="96">
        <f t="shared" si="20"/>
        <v>0</v>
      </c>
      <c r="I24" s="74">
        <f t="shared" si="21"/>
        <v>0</v>
      </c>
      <c r="J24" s="71">
        <f t="shared" si="22"/>
        <v>0</v>
      </c>
      <c r="K24" s="74">
        <f t="shared" si="23"/>
        <v>0</v>
      </c>
      <c r="L24" s="96">
        <f t="shared" si="24"/>
        <v>0</v>
      </c>
      <c r="M24" s="74">
        <f t="shared" si="25"/>
        <v>0</v>
      </c>
      <c r="N24" s="74">
        <f t="shared" si="26"/>
        <v>0</v>
      </c>
      <c r="O24" s="74">
        <f t="shared" si="27"/>
        <v>0</v>
      </c>
      <c r="P24" s="67"/>
      <c r="Q24" s="74">
        <f t="shared" si="28"/>
        <v>0</v>
      </c>
      <c r="R24" s="74">
        <f t="shared" si="29"/>
        <v>0</v>
      </c>
      <c r="S24" s="96">
        <f t="shared" si="30"/>
        <v>0</v>
      </c>
      <c r="T24" s="74">
        <f t="shared" si="31"/>
        <v>0</v>
      </c>
      <c r="U24" s="74">
        <f t="shared" si="32"/>
        <v>0</v>
      </c>
      <c r="V24" s="74">
        <f t="shared" si="33"/>
        <v>0</v>
      </c>
      <c r="W24" s="67"/>
      <c r="X24" s="74">
        <f t="shared" si="34"/>
        <v>0</v>
      </c>
      <c r="Y24" s="74">
        <f t="shared" si="35"/>
        <v>0</v>
      </c>
      <c r="Z24" s="121">
        <f t="shared" si="36"/>
        <v>0</v>
      </c>
      <c r="AA24" s="148" t="str">
        <f t="shared" si="37"/>
        <v>OK</v>
      </c>
      <c r="AF24" s="5"/>
      <c r="AG24" s="5"/>
      <c r="AH24" s="5"/>
    </row>
    <row r="25" spans="1:34" ht="13.5" customHeight="1">
      <c r="A25" s="111"/>
      <c r="B25" s="93" t="s">
        <v>56</v>
      </c>
      <c r="C25" s="94"/>
      <c r="D25" s="67">
        <v>15</v>
      </c>
      <c r="E25" s="76"/>
      <c r="F25" s="76">
        <v>0</v>
      </c>
      <c r="G25" s="74">
        <f t="shared" si="19"/>
        <v>0</v>
      </c>
      <c r="H25" s="96">
        <f t="shared" si="20"/>
        <v>0</v>
      </c>
      <c r="I25" s="74">
        <f t="shared" si="21"/>
        <v>0</v>
      </c>
      <c r="J25" s="71">
        <f t="shared" si="22"/>
        <v>0</v>
      </c>
      <c r="K25" s="74">
        <f t="shared" si="23"/>
        <v>0</v>
      </c>
      <c r="L25" s="96">
        <f t="shared" si="24"/>
        <v>0</v>
      </c>
      <c r="M25" s="74">
        <f t="shared" si="25"/>
        <v>0</v>
      </c>
      <c r="N25" s="74">
        <f t="shared" si="26"/>
        <v>0</v>
      </c>
      <c r="O25" s="74">
        <f t="shared" si="27"/>
        <v>0</v>
      </c>
      <c r="P25" s="67"/>
      <c r="Q25" s="74">
        <f t="shared" si="28"/>
        <v>0</v>
      </c>
      <c r="R25" s="74">
        <f t="shared" si="29"/>
        <v>0</v>
      </c>
      <c r="S25" s="96">
        <f t="shared" si="30"/>
        <v>0</v>
      </c>
      <c r="T25" s="74">
        <f t="shared" si="31"/>
        <v>0</v>
      </c>
      <c r="U25" s="74">
        <f t="shared" si="32"/>
        <v>0</v>
      </c>
      <c r="V25" s="74">
        <f t="shared" si="33"/>
        <v>0</v>
      </c>
      <c r="W25" s="67"/>
      <c r="X25" s="74">
        <f t="shared" si="34"/>
        <v>0</v>
      </c>
      <c r="Y25" s="74">
        <f t="shared" si="35"/>
        <v>0</v>
      </c>
      <c r="Z25" s="121">
        <f t="shared" si="36"/>
        <v>0</v>
      </c>
      <c r="AA25" s="148" t="str">
        <f t="shared" si="37"/>
        <v>OK</v>
      </c>
      <c r="AF25" s="5"/>
      <c r="AG25" s="5"/>
      <c r="AH25" s="5"/>
    </row>
    <row r="26" spans="1:34" ht="13.5" customHeight="1">
      <c r="A26" s="111"/>
      <c r="B26" s="93" t="s">
        <v>56</v>
      </c>
      <c r="C26" s="94"/>
      <c r="D26" s="67">
        <v>15</v>
      </c>
      <c r="E26" s="76"/>
      <c r="F26" s="76">
        <v>0</v>
      </c>
      <c r="G26" s="74">
        <f t="shared" si="19"/>
        <v>0</v>
      </c>
      <c r="H26" s="96">
        <f t="shared" si="20"/>
        <v>0</v>
      </c>
      <c r="I26" s="74">
        <f t="shared" si="21"/>
        <v>0</v>
      </c>
      <c r="J26" s="71">
        <f t="shared" si="22"/>
        <v>0</v>
      </c>
      <c r="K26" s="74">
        <f t="shared" si="23"/>
        <v>0</v>
      </c>
      <c r="L26" s="96">
        <f t="shared" si="24"/>
        <v>0</v>
      </c>
      <c r="M26" s="74">
        <f t="shared" si="25"/>
        <v>0</v>
      </c>
      <c r="N26" s="74">
        <f t="shared" si="26"/>
        <v>0</v>
      </c>
      <c r="O26" s="74">
        <f t="shared" si="27"/>
        <v>0</v>
      </c>
      <c r="P26" s="67"/>
      <c r="Q26" s="74">
        <f t="shared" si="28"/>
        <v>0</v>
      </c>
      <c r="R26" s="74">
        <f t="shared" si="29"/>
        <v>0</v>
      </c>
      <c r="S26" s="96">
        <f t="shared" si="30"/>
        <v>0</v>
      </c>
      <c r="T26" s="74">
        <f t="shared" si="31"/>
        <v>0</v>
      </c>
      <c r="U26" s="74">
        <f t="shared" si="32"/>
        <v>0</v>
      </c>
      <c r="V26" s="74">
        <f t="shared" si="33"/>
        <v>0</v>
      </c>
      <c r="W26" s="67"/>
      <c r="X26" s="74">
        <f t="shared" si="34"/>
        <v>0</v>
      </c>
      <c r="Y26" s="74">
        <f t="shared" si="35"/>
        <v>0</v>
      </c>
      <c r="Z26" s="121">
        <f t="shared" si="36"/>
        <v>0</v>
      </c>
      <c r="AA26" s="148" t="str">
        <f t="shared" si="37"/>
        <v>OK</v>
      </c>
      <c r="AF26" s="5"/>
      <c r="AG26" s="5"/>
      <c r="AH26" s="5"/>
    </row>
    <row r="27" spans="1:34" ht="13.5" customHeight="1">
      <c r="A27" s="111"/>
      <c r="B27" s="93" t="s">
        <v>56</v>
      </c>
      <c r="C27" s="94"/>
      <c r="D27" s="67">
        <v>15</v>
      </c>
      <c r="E27" s="76"/>
      <c r="F27" s="76">
        <v>0</v>
      </c>
      <c r="G27" s="74">
        <f t="shared" si="19"/>
        <v>0</v>
      </c>
      <c r="H27" s="96">
        <f t="shared" si="20"/>
        <v>0</v>
      </c>
      <c r="I27" s="74">
        <f t="shared" si="21"/>
        <v>0</v>
      </c>
      <c r="J27" s="71">
        <f t="shared" si="22"/>
        <v>0</v>
      </c>
      <c r="K27" s="74">
        <f t="shared" si="23"/>
        <v>0</v>
      </c>
      <c r="L27" s="96">
        <f t="shared" si="24"/>
        <v>0</v>
      </c>
      <c r="M27" s="74">
        <f t="shared" si="25"/>
        <v>0</v>
      </c>
      <c r="N27" s="74">
        <f t="shared" si="26"/>
        <v>0</v>
      </c>
      <c r="O27" s="74">
        <f t="shared" si="27"/>
        <v>0</v>
      </c>
      <c r="P27" s="67"/>
      <c r="Q27" s="74">
        <f t="shared" si="28"/>
        <v>0</v>
      </c>
      <c r="R27" s="74">
        <f t="shared" si="29"/>
        <v>0</v>
      </c>
      <c r="S27" s="96">
        <f t="shared" si="30"/>
        <v>0</v>
      </c>
      <c r="T27" s="74">
        <f t="shared" si="31"/>
        <v>0</v>
      </c>
      <c r="U27" s="74">
        <f t="shared" si="32"/>
        <v>0</v>
      </c>
      <c r="V27" s="74">
        <f t="shared" si="33"/>
        <v>0</v>
      </c>
      <c r="W27" s="67"/>
      <c r="X27" s="74">
        <f t="shared" si="34"/>
        <v>0</v>
      </c>
      <c r="Y27" s="74">
        <f t="shared" si="35"/>
        <v>0</v>
      </c>
      <c r="Z27" s="121">
        <f t="shared" si="36"/>
        <v>0</v>
      </c>
      <c r="AA27" s="148" t="str">
        <f t="shared" si="37"/>
        <v>OK</v>
      </c>
      <c r="AF27" s="5"/>
      <c r="AG27" s="5"/>
      <c r="AH27" s="5"/>
    </row>
    <row r="28" spans="1:34" ht="13.5" customHeight="1">
      <c r="A28" s="111"/>
      <c r="B28" s="93" t="s">
        <v>56</v>
      </c>
      <c r="C28" s="94"/>
      <c r="D28" s="67">
        <v>15</v>
      </c>
      <c r="E28" s="76"/>
      <c r="F28" s="76">
        <v>0</v>
      </c>
      <c r="G28" s="74">
        <f t="shared" si="19"/>
        <v>0</v>
      </c>
      <c r="H28" s="96">
        <f t="shared" si="20"/>
        <v>0</v>
      </c>
      <c r="I28" s="74">
        <f t="shared" si="21"/>
        <v>0</v>
      </c>
      <c r="J28" s="71">
        <f t="shared" si="22"/>
        <v>0</v>
      </c>
      <c r="K28" s="74">
        <f t="shared" si="23"/>
        <v>0</v>
      </c>
      <c r="L28" s="96">
        <f t="shared" si="24"/>
        <v>0</v>
      </c>
      <c r="M28" s="74">
        <f t="shared" si="25"/>
        <v>0</v>
      </c>
      <c r="N28" s="74">
        <f t="shared" si="26"/>
        <v>0</v>
      </c>
      <c r="O28" s="74">
        <f t="shared" si="27"/>
        <v>0</v>
      </c>
      <c r="P28" s="67"/>
      <c r="Q28" s="74">
        <f t="shared" si="28"/>
        <v>0</v>
      </c>
      <c r="R28" s="74">
        <f t="shared" si="29"/>
        <v>0</v>
      </c>
      <c r="S28" s="96">
        <f t="shared" si="30"/>
        <v>0</v>
      </c>
      <c r="T28" s="74">
        <f t="shared" si="31"/>
        <v>0</v>
      </c>
      <c r="U28" s="74">
        <f t="shared" si="32"/>
        <v>0</v>
      </c>
      <c r="V28" s="74">
        <f t="shared" si="33"/>
        <v>0</v>
      </c>
      <c r="W28" s="67"/>
      <c r="X28" s="74">
        <f t="shared" si="34"/>
        <v>0</v>
      </c>
      <c r="Y28" s="74">
        <f t="shared" si="35"/>
        <v>0</v>
      </c>
      <c r="Z28" s="121">
        <f t="shared" si="36"/>
        <v>0</v>
      </c>
      <c r="AA28" s="148" t="str">
        <f t="shared" si="37"/>
        <v>OK</v>
      </c>
      <c r="AF28" s="5"/>
      <c r="AG28" s="5"/>
      <c r="AH28" s="5"/>
    </row>
    <row r="29" spans="1:34" ht="13.5" customHeight="1">
      <c r="A29" s="111"/>
      <c r="B29" s="93" t="s">
        <v>56</v>
      </c>
      <c r="C29" s="94"/>
      <c r="D29" s="67">
        <v>15</v>
      </c>
      <c r="E29" s="76"/>
      <c r="F29" s="76">
        <v>0</v>
      </c>
      <c r="G29" s="74">
        <f t="shared" si="19"/>
        <v>0</v>
      </c>
      <c r="H29" s="96">
        <f t="shared" si="20"/>
        <v>0</v>
      </c>
      <c r="I29" s="74">
        <f t="shared" si="21"/>
        <v>0</v>
      </c>
      <c r="J29" s="71">
        <f t="shared" si="22"/>
        <v>0</v>
      </c>
      <c r="K29" s="74">
        <f t="shared" si="23"/>
        <v>0</v>
      </c>
      <c r="L29" s="96">
        <f t="shared" si="24"/>
        <v>0</v>
      </c>
      <c r="M29" s="74">
        <f t="shared" si="25"/>
        <v>0</v>
      </c>
      <c r="N29" s="74">
        <f t="shared" si="26"/>
        <v>0</v>
      </c>
      <c r="O29" s="74">
        <f t="shared" si="27"/>
        <v>0</v>
      </c>
      <c r="P29" s="67"/>
      <c r="Q29" s="74">
        <f t="shared" si="28"/>
        <v>0</v>
      </c>
      <c r="R29" s="74">
        <f t="shared" si="29"/>
        <v>0</v>
      </c>
      <c r="S29" s="96">
        <f t="shared" si="30"/>
        <v>0</v>
      </c>
      <c r="T29" s="74">
        <f t="shared" si="31"/>
        <v>0</v>
      </c>
      <c r="U29" s="74">
        <f t="shared" si="32"/>
        <v>0</v>
      </c>
      <c r="V29" s="74">
        <f t="shared" si="33"/>
        <v>0</v>
      </c>
      <c r="W29" s="67"/>
      <c r="X29" s="74">
        <f t="shared" si="34"/>
        <v>0</v>
      </c>
      <c r="Y29" s="74">
        <f t="shared" si="35"/>
        <v>0</v>
      </c>
      <c r="Z29" s="121">
        <f t="shared" si="36"/>
        <v>0</v>
      </c>
      <c r="AA29" s="148" t="str">
        <f t="shared" si="37"/>
        <v>OK</v>
      </c>
      <c r="AF29" s="5"/>
      <c r="AG29" s="5"/>
      <c r="AH29" s="5"/>
    </row>
    <row r="30" spans="1:34" ht="13.5" customHeight="1">
      <c r="A30" s="111"/>
      <c r="B30" s="93" t="s">
        <v>56</v>
      </c>
      <c r="C30" s="94"/>
      <c r="D30" s="67">
        <v>15</v>
      </c>
      <c r="E30" s="76"/>
      <c r="F30" s="76">
        <v>0</v>
      </c>
      <c r="G30" s="74">
        <f t="shared" si="19"/>
        <v>0</v>
      </c>
      <c r="H30" s="96">
        <f t="shared" si="20"/>
        <v>0</v>
      </c>
      <c r="I30" s="74">
        <f t="shared" si="21"/>
        <v>0</v>
      </c>
      <c r="J30" s="71">
        <f t="shared" si="22"/>
        <v>0</v>
      </c>
      <c r="K30" s="74">
        <f t="shared" si="23"/>
        <v>0</v>
      </c>
      <c r="L30" s="96">
        <f t="shared" si="24"/>
        <v>0</v>
      </c>
      <c r="M30" s="74">
        <f t="shared" si="25"/>
        <v>0</v>
      </c>
      <c r="N30" s="74">
        <f t="shared" si="26"/>
        <v>0</v>
      </c>
      <c r="O30" s="74">
        <f t="shared" si="27"/>
        <v>0</v>
      </c>
      <c r="P30" s="67"/>
      <c r="Q30" s="74">
        <f t="shared" si="28"/>
        <v>0</v>
      </c>
      <c r="R30" s="74">
        <f t="shared" si="29"/>
        <v>0</v>
      </c>
      <c r="S30" s="96">
        <f t="shared" si="30"/>
        <v>0</v>
      </c>
      <c r="T30" s="74">
        <f t="shared" si="31"/>
        <v>0</v>
      </c>
      <c r="U30" s="74">
        <f t="shared" si="32"/>
        <v>0</v>
      </c>
      <c r="V30" s="74">
        <f t="shared" si="33"/>
        <v>0</v>
      </c>
      <c r="W30" s="67"/>
      <c r="X30" s="74">
        <f t="shared" si="34"/>
        <v>0</v>
      </c>
      <c r="Y30" s="74">
        <f t="shared" si="35"/>
        <v>0</v>
      </c>
      <c r="Z30" s="121">
        <f t="shared" si="36"/>
        <v>0</v>
      </c>
      <c r="AA30" s="148" t="str">
        <f t="shared" si="37"/>
        <v>OK</v>
      </c>
      <c r="AF30" s="5"/>
      <c r="AG30" s="5"/>
      <c r="AH30" s="5"/>
    </row>
    <row r="31" spans="1:34" ht="13.5" customHeight="1">
      <c r="A31" s="111"/>
      <c r="B31" s="93" t="s">
        <v>56</v>
      </c>
      <c r="C31" s="94"/>
      <c r="D31" s="67">
        <v>15</v>
      </c>
      <c r="E31" s="76"/>
      <c r="F31" s="76">
        <v>0</v>
      </c>
      <c r="G31" s="74">
        <f t="shared" si="19"/>
        <v>0</v>
      </c>
      <c r="H31" s="96">
        <f t="shared" si="20"/>
        <v>0</v>
      </c>
      <c r="I31" s="74">
        <f t="shared" si="21"/>
        <v>0</v>
      </c>
      <c r="J31" s="71">
        <f t="shared" si="22"/>
        <v>0</v>
      </c>
      <c r="K31" s="74">
        <f t="shared" si="23"/>
        <v>0</v>
      </c>
      <c r="L31" s="96">
        <f t="shared" si="24"/>
        <v>0</v>
      </c>
      <c r="M31" s="74">
        <f t="shared" si="25"/>
        <v>0</v>
      </c>
      <c r="N31" s="74">
        <f t="shared" si="26"/>
        <v>0</v>
      </c>
      <c r="O31" s="74">
        <f t="shared" si="27"/>
        <v>0</v>
      </c>
      <c r="P31" s="67"/>
      <c r="Q31" s="74">
        <f t="shared" si="28"/>
        <v>0</v>
      </c>
      <c r="R31" s="74">
        <f t="shared" si="29"/>
        <v>0</v>
      </c>
      <c r="S31" s="96">
        <f t="shared" si="30"/>
        <v>0</v>
      </c>
      <c r="T31" s="74">
        <f t="shared" si="31"/>
        <v>0</v>
      </c>
      <c r="U31" s="74">
        <f t="shared" si="32"/>
        <v>0</v>
      </c>
      <c r="V31" s="74">
        <f t="shared" si="33"/>
        <v>0</v>
      </c>
      <c r="W31" s="67"/>
      <c r="X31" s="74">
        <f t="shared" si="34"/>
        <v>0</v>
      </c>
      <c r="Y31" s="74">
        <f t="shared" si="35"/>
        <v>0</v>
      </c>
      <c r="Z31" s="121">
        <f t="shared" si="36"/>
        <v>0</v>
      </c>
      <c r="AA31" s="148" t="str">
        <f t="shared" si="37"/>
        <v>OK</v>
      </c>
      <c r="AF31" s="5"/>
      <c r="AG31" s="5"/>
      <c r="AH31" s="5"/>
    </row>
    <row r="32" spans="1:34" ht="13.5" customHeight="1">
      <c r="A32" s="111"/>
      <c r="B32" s="93" t="s">
        <v>56</v>
      </c>
      <c r="C32" s="95"/>
      <c r="D32" s="67">
        <v>15</v>
      </c>
      <c r="E32" s="76"/>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c r="AF32" s="5"/>
      <c r="AG32" s="5"/>
      <c r="AH32" s="5"/>
    </row>
    <row r="33" spans="1:34" ht="13.5" customHeight="1">
      <c r="A33" s="111"/>
      <c r="B33" s="93" t="s">
        <v>56</v>
      </c>
      <c r="C33" s="94"/>
      <c r="D33" s="67">
        <v>15</v>
      </c>
      <c r="E33" s="76"/>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c r="AF33" s="5"/>
      <c r="AG33" s="5"/>
      <c r="AH33" s="5"/>
    </row>
    <row r="34" spans="1:34" ht="13.5" customHeight="1">
      <c r="A34" s="111"/>
      <c r="B34" s="93" t="s">
        <v>56</v>
      </c>
      <c r="C34" s="95"/>
      <c r="D34" s="67">
        <v>15</v>
      </c>
      <c r="E34" s="76"/>
      <c r="F34" s="76">
        <v>0</v>
      </c>
      <c r="G34" s="74">
        <f t="shared" si="0"/>
        <v>0</v>
      </c>
      <c r="H34" s="96">
        <f t="shared" si="1"/>
        <v>0</v>
      </c>
      <c r="I34" s="74">
        <f t="shared" si="2"/>
        <v>0</v>
      </c>
      <c r="J34" s="71">
        <f t="shared" si="3"/>
        <v>0</v>
      </c>
      <c r="K34" s="74">
        <f t="shared" si="4"/>
        <v>0</v>
      </c>
      <c r="L34" s="96">
        <f t="shared" si="5"/>
        <v>0</v>
      </c>
      <c r="M34" s="74">
        <f t="shared" si="6"/>
        <v>0</v>
      </c>
      <c r="N34" s="74">
        <f t="shared" si="7"/>
        <v>0</v>
      </c>
      <c r="O34" s="74">
        <f t="shared" si="8"/>
        <v>0</v>
      </c>
      <c r="P34" s="67"/>
      <c r="Q34" s="74">
        <f t="shared" si="9"/>
        <v>0</v>
      </c>
      <c r="R34" s="74">
        <f t="shared" si="10"/>
        <v>0</v>
      </c>
      <c r="S34" s="96">
        <f t="shared" si="11"/>
        <v>0</v>
      </c>
      <c r="T34" s="74">
        <f t="shared" si="12"/>
        <v>0</v>
      </c>
      <c r="U34" s="74">
        <f t="shared" si="13"/>
        <v>0</v>
      </c>
      <c r="V34" s="74">
        <f t="shared" si="14"/>
        <v>0</v>
      </c>
      <c r="W34" s="67"/>
      <c r="X34" s="74">
        <f t="shared" si="15"/>
        <v>0</v>
      </c>
      <c r="Y34" s="74">
        <f t="shared" si="16"/>
        <v>0</v>
      </c>
      <c r="Z34" s="121">
        <f t="shared" si="17"/>
        <v>0</v>
      </c>
      <c r="AA34" s="148" t="str">
        <f t="shared" si="18"/>
        <v>OK</v>
      </c>
      <c r="AF34" s="5"/>
      <c r="AG34" s="5"/>
      <c r="AH34" s="5"/>
    </row>
    <row r="35" spans="1:34" ht="13.5" customHeight="1">
      <c r="A35" s="111"/>
      <c r="B35" s="93" t="s">
        <v>56</v>
      </c>
      <c r="C35" s="95"/>
      <c r="D35" s="67">
        <v>15</v>
      </c>
      <c r="E35" s="76"/>
      <c r="F35" s="76">
        <v>0</v>
      </c>
      <c r="G35" s="74">
        <f t="shared" si="0"/>
        <v>0</v>
      </c>
      <c r="H35" s="96">
        <f t="shared" si="1"/>
        <v>0</v>
      </c>
      <c r="I35" s="74">
        <f t="shared" si="2"/>
        <v>0</v>
      </c>
      <c r="J35" s="71">
        <f t="shared" si="3"/>
        <v>0</v>
      </c>
      <c r="K35" s="74">
        <f t="shared" si="4"/>
        <v>0</v>
      </c>
      <c r="L35" s="96">
        <f t="shared" si="5"/>
        <v>0</v>
      </c>
      <c r="M35" s="74">
        <f t="shared" si="6"/>
        <v>0</v>
      </c>
      <c r="N35" s="74">
        <f t="shared" si="7"/>
        <v>0</v>
      </c>
      <c r="O35" s="74">
        <f t="shared" si="8"/>
        <v>0</v>
      </c>
      <c r="P35" s="67"/>
      <c r="Q35" s="74">
        <f t="shared" si="9"/>
        <v>0</v>
      </c>
      <c r="R35" s="74">
        <f t="shared" si="10"/>
        <v>0</v>
      </c>
      <c r="S35" s="96">
        <f t="shared" si="11"/>
        <v>0</v>
      </c>
      <c r="T35" s="74">
        <f t="shared" si="12"/>
        <v>0</v>
      </c>
      <c r="U35" s="74">
        <f t="shared" si="13"/>
        <v>0</v>
      </c>
      <c r="V35" s="74">
        <f t="shared" si="14"/>
        <v>0</v>
      </c>
      <c r="W35" s="67"/>
      <c r="X35" s="74">
        <f t="shared" si="15"/>
        <v>0</v>
      </c>
      <c r="Y35" s="74">
        <f t="shared" si="16"/>
        <v>0</v>
      </c>
      <c r="Z35" s="121">
        <f t="shared" si="17"/>
        <v>0</v>
      </c>
      <c r="AA35" s="148" t="str">
        <f t="shared" si="18"/>
        <v>OK</v>
      </c>
      <c r="AF35" s="5"/>
      <c r="AG35" s="5"/>
      <c r="AH35" s="5"/>
    </row>
    <row r="36" spans="1:27" ht="13.5" customHeight="1">
      <c r="A36" s="111"/>
      <c r="B36" s="93" t="s">
        <v>56</v>
      </c>
      <c r="C36" s="95"/>
      <c r="D36" s="67">
        <v>15</v>
      </c>
      <c r="E36" s="76"/>
      <c r="F36" s="76">
        <v>0</v>
      </c>
      <c r="G36" s="74">
        <f t="shared" si="0"/>
        <v>0</v>
      </c>
      <c r="H36" s="96">
        <f t="shared" si="1"/>
        <v>0</v>
      </c>
      <c r="I36" s="74">
        <f t="shared" si="2"/>
        <v>0</v>
      </c>
      <c r="J36" s="71">
        <f t="shared" si="3"/>
        <v>0</v>
      </c>
      <c r="K36" s="74">
        <f t="shared" si="4"/>
        <v>0</v>
      </c>
      <c r="L36" s="96">
        <f t="shared" si="5"/>
        <v>0</v>
      </c>
      <c r="M36" s="74">
        <f t="shared" si="6"/>
        <v>0</v>
      </c>
      <c r="N36" s="74">
        <f t="shared" si="7"/>
        <v>0</v>
      </c>
      <c r="O36" s="74">
        <f t="shared" si="8"/>
        <v>0</v>
      </c>
      <c r="P36" s="67"/>
      <c r="Q36" s="74">
        <f t="shared" si="9"/>
        <v>0</v>
      </c>
      <c r="R36" s="74">
        <f t="shared" si="10"/>
        <v>0</v>
      </c>
      <c r="S36" s="96">
        <f t="shared" si="11"/>
        <v>0</v>
      </c>
      <c r="T36" s="74">
        <f t="shared" si="12"/>
        <v>0</v>
      </c>
      <c r="U36" s="74">
        <f t="shared" si="13"/>
        <v>0</v>
      </c>
      <c r="V36" s="74">
        <f t="shared" si="14"/>
        <v>0</v>
      </c>
      <c r="W36" s="67"/>
      <c r="X36" s="74">
        <f t="shared" si="15"/>
        <v>0</v>
      </c>
      <c r="Y36" s="74">
        <f t="shared" si="16"/>
        <v>0</v>
      </c>
      <c r="Z36" s="121">
        <f t="shared" si="17"/>
        <v>0</v>
      </c>
      <c r="AA36" s="148" t="str">
        <f t="shared" si="18"/>
        <v>OK</v>
      </c>
    </row>
    <row r="37" spans="1:27" ht="13.5" customHeight="1">
      <c r="A37" s="111"/>
      <c r="B37" s="93" t="s">
        <v>56</v>
      </c>
      <c r="C37" s="95"/>
      <c r="D37" s="67">
        <v>15</v>
      </c>
      <c r="E37" s="76"/>
      <c r="F37" s="76">
        <v>0</v>
      </c>
      <c r="G37" s="74">
        <f t="shared" si="0"/>
        <v>0</v>
      </c>
      <c r="H37" s="96">
        <f t="shared" si="1"/>
        <v>0</v>
      </c>
      <c r="I37" s="74">
        <f t="shared" si="2"/>
        <v>0</v>
      </c>
      <c r="J37" s="71">
        <f t="shared" si="3"/>
        <v>0</v>
      </c>
      <c r="K37" s="74">
        <f t="shared" si="4"/>
        <v>0</v>
      </c>
      <c r="L37" s="96">
        <f t="shared" si="5"/>
        <v>0</v>
      </c>
      <c r="M37" s="74">
        <f t="shared" si="6"/>
        <v>0</v>
      </c>
      <c r="N37" s="74">
        <f t="shared" si="7"/>
        <v>0</v>
      </c>
      <c r="O37" s="74">
        <f t="shared" si="8"/>
        <v>0</v>
      </c>
      <c r="P37" s="67"/>
      <c r="Q37" s="74">
        <f t="shared" si="9"/>
        <v>0</v>
      </c>
      <c r="R37" s="74">
        <f t="shared" si="10"/>
        <v>0</v>
      </c>
      <c r="S37" s="96">
        <f t="shared" si="11"/>
        <v>0</v>
      </c>
      <c r="T37" s="74">
        <f t="shared" si="12"/>
        <v>0</v>
      </c>
      <c r="U37" s="74">
        <f t="shared" si="13"/>
        <v>0</v>
      </c>
      <c r="V37" s="74">
        <f t="shared" si="14"/>
        <v>0</v>
      </c>
      <c r="W37" s="67"/>
      <c r="X37" s="74">
        <f t="shared" si="15"/>
        <v>0</v>
      </c>
      <c r="Y37" s="74">
        <f t="shared" si="16"/>
        <v>0</v>
      </c>
      <c r="Z37" s="121">
        <f t="shared" si="17"/>
        <v>0</v>
      </c>
      <c r="AA37" s="148" t="str">
        <f t="shared" si="18"/>
        <v>OK</v>
      </c>
    </row>
    <row r="38" spans="1:27" ht="13.5" customHeight="1">
      <c r="A38" s="110"/>
      <c r="B38" s="93" t="s">
        <v>56</v>
      </c>
      <c r="C38" s="68"/>
      <c r="D38" s="67">
        <v>15</v>
      </c>
      <c r="E38" s="76"/>
      <c r="F38" s="76">
        <v>0</v>
      </c>
      <c r="G38" s="74">
        <f t="shared" si="0"/>
        <v>0</v>
      </c>
      <c r="H38" s="96">
        <f t="shared" si="1"/>
        <v>0</v>
      </c>
      <c r="I38" s="74">
        <f t="shared" si="2"/>
        <v>0</v>
      </c>
      <c r="J38" s="71">
        <f t="shared" si="3"/>
        <v>0</v>
      </c>
      <c r="K38" s="74">
        <f t="shared" si="4"/>
        <v>0</v>
      </c>
      <c r="L38" s="96">
        <f t="shared" si="5"/>
        <v>0</v>
      </c>
      <c r="M38" s="74">
        <f t="shared" si="6"/>
        <v>0</v>
      </c>
      <c r="N38" s="74">
        <f t="shared" si="7"/>
        <v>0</v>
      </c>
      <c r="O38" s="74">
        <f t="shared" si="8"/>
        <v>0</v>
      </c>
      <c r="P38" s="67"/>
      <c r="Q38" s="74">
        <f t="shared" si="9"/>
        <v>0</v>
      </c>
      <c r="R38" s="74">
        <f t="shared" si="10"/>
        <v>0</v>
      </c>
      <c r="S38" s="96">
        <f t="shared" si="11"/>
        <v>0</v>
      </c>
      <c r="T38" s="74">
        <f t="shared" si="12"/>
        <v>0</v>
      </c>
      <c r="U38" s="74">
        <f t="shared" si="13"/>
        <v>0</v>
      </c>
      <c r="V38" s="74">
        <f t="shared" si="14"/>
        <v>0</v>
      </c>
      <c r="W38" s="67"/>
      <c r="X38" s="74">
        <f t="shared" si="15"/>
        <v>0</v>
      </c>
      <c r="Y38" s="74">
        <f t="shared" si="16"/>
        <v>0</v>
      </c>
      <c r="Z38" s="121">
        <f t="shared" si="17"/>
        <v>0</v>
      </c>
      <c r="AA38" s="148" t="str">
        <f t="shared" si="18"/>
        <v>OK</v>
      </c>
    </row>
    <row r="39" spans="1:27" ht="13.5" customHeight="1">
      <c r="A39" s="110"/>
      <c r="B39" s="93" t="s">
        <v>56</v>
      </c>
      <c r="C39" s="68"/>
      <c r="D39" s="67">
        <v>15</v>
      </c>
      <c r="E39" s="76"/>
      <c r="F39" s="76">
        <v>0</v>
      </c>
      <c r="G39" s="74">
        <f t="shared" si="0"/>
        <v>0</v>
      </c>
      <c r="H39" s="96">
        <f t="shared" si="1"/>
        <v>0</v>
      </c>
      <c r="I39" s="74">
        <f t="shared" si="2"/>
        <v>0</v>
      </c>
      <c r="J39" s="71">
        <f t="shared" si="3"/>
        <v>0</v>
      </c>
      <c r="K39" s="74">
        <f t="shared" si="4"/>
        <v>0</v>
      </c>
      <c r="L39" s="96">
        <f t="shared" si="5"/>
        <v>0</v>
      </c>
      <c r="M39" s="74">
        <f t="shared" si="6"/>
        <v>0</v>
      </c>
      <c r="N39" s="74">
        <f t="shared" si="7"/>
        <v>0</v>
      </c>
      <c r="O39" s="74">
        <f t="shared" si="8"/>
        <v>0</v>
      </c>
      <c r="P39" s="67"/>
      <c r="Q39" s="74">
        <f t="shared" si="9"/>
        <v>0</v>
      </c>
      <c r="R39" s="74">
        <f t="shared" si="10"/>
        <v>0</v>
      </c>
      <c r="S39" s="96">
        <f t="shared" si="11"/>
        <v>0</v>
      </c>
      <c r="T39" s="74">
        <f t="shared" si="12"/>
        <v>0</v>
      </c>
      <c r="U39" s="74">
        <f t="shared" si="13"/>
        <v>0</v>
      </c>
      <c r="V39" s="74">
        <f t="shared" si="14"/>
        <v>0</v>
      </c>
      <c r="W39" s="67"/>
      <c r="X39" s="74">
        <f t="shared" si="15"/>
        <v>0</v>
      </c>
      <c r="Y39" s="74">
        <f t="shared" si="16"/>
        <v>0</v>
      </c>
      <c r="Z39" s="121">
        <f t="shared" si="17"/>
        <v>0</v>
      </c>
      <c r="AA39" s="148" t="str">
        <f t="shared" si="18"/>
        <v>OK</v>
      </c>
    </row>
    <row r="40" spans="1:27" ht="13.5" customHeight="1">
      <c r="A40" s="112"/>
      <c r="B40" s="93" t="s">
        <v>56</v>
      </c>
      <c r="C40" s="95"/>
      <c r="D40" s="67">
        <v>15</v>
      </c>
      <c r="E40" s="76"/>
      <c r="F40" s="76">
        <v>0</v>
      </c>
      <c r="G40" s="74">
        <f t="shared" si="0"/>
        <v>0</v>
      </c>
      <c r="H40" s="96">
        <f t="shared" si="1"/>
        <v>0</v>
      </c>
      <c r="I40" s="74">
        <f t="shared" si="2"/>
        <v>0</v>
      </c>
      <c r="J40" s="71">
        <f t="shared" si="3"/>
        <v>0</v>
      </c>
      <c r="K40" s="74">
        <f t="shared" si="4"/>
        <v>0</v>
      </c>
      <c r="L40" s="96">
        <f t="shared" si="5"/>
        <v>0</v>
      </c>
      <c r="M40" s="74">
        <f t="shared" si="6"/>
        <v>0</v>
      </c>
      <c r="N40" s="74">
        <f t="shared" si="7"/>
        <v>0</v>
      </c>
      <c r="O40" s="74">
        <f t="shared" si="8"/>
        <v>0</v>
      </c>
      <c r="P40" s="67"/>
      <c r="Q40" s="74">
        <f t="shared" si="9"/>
        <v>0</v>
      </c>
      <c r="R40" s="74">
        <f t="shared" si="10"/>
        <v>0</v>
      </c>
      <c r="S40" s="96">
        <f t="shared" si="11"/>
        <v>0</v>
      </c>
      <c r="T40" s="74">
        <f t="shared" si="12"/>
        <v>0</v>
      </c>
      <c r="U40" s="74">
        <f t="shared" si="13"/>
        <v>0</v>
      </c>
      <c r="V40" s="74">
        <f t="shared" si="14"/>
        <v>0</v>
      </c>
      <c r="W40" s="67"/>
      <c r="X40" s="74">
        <f t="shared" si="15"/>
        <v>0</v>
      </c>
      <c r="Y40" s="74">
        <f t="shared" si="16"/>
        <v>0</v>
      </c>
      <c r="Z40" s="121">
        <f t="shared" si="17"/>
        <v>0</v>
      </c>
      <c r="AA40" s="148" t="str">
        <f t="shared" si="18"/>
        <v>OK</v>
      </c>
    </row>
    <row r="41" spans="1:27" ht="13.5" customHeight="1">
      <c r="A41" s="112"/>
      <c r="B41" s="93" t="s">
        <v>56</v>
      </c>
      <c r="C41" s="95"/>
      <c r="D41" s="67">
        <v>15</v>
      </c>
      <c r="E41" s="76"/>
      <c r="F41" s="76">
        <v>0</v>
      </c>
      <c r="G41" s="74">
        <f t="shared" si="0"/>
        <v>0</v>
      </c>
      <c r="H41" s="96">
        <f t="shared" si="1"/>
        <v>0</v>
      </c>
      <c r="I41" s="74">
        <f t="shared" si="2"/>
        <v>0</v>
      </c>
      <c r="J41" s="71">
        <f t="shared" si="3"/>
        <v>0</v>
      </c>
      <c r="K41" s="74">
        <f t="shared" si="4"/>
        <v>0</v>
      </c>
      <c r="L41" s="96">
        <f t="shared" si="5"/>
        <v>0</v>
      </c>
      <c r="M41" s="74">
        <f t="shared" si="6"/>
        <v>0</v>
      </c>
      <c r="N41" s="74">
        <f t="shared" si="7"/>
        <v>0</v>
      </c>
      <c r="O41" s="74">
        <f t="shared" si="8"/>
        <v>0</v>
      </c>
      <c r="P41" s="67"/>
      <c r="Q41" s="74">
        <f t="shared" si="9"/>
        <v>0</v>
      </c>
      <c r="R41" s="74">
        <f t="shared" si="10"/>
        <v>0</v>
      </c>
      <c r="S41" s="96">
        <f t="shared" si="11"/>
        <v>0</v>
      </c>
      <c r="T41" s="74">
        <f t="shared" si="12"/>
        <v>0</v>
      </c>
      <c r="U41" s="74">
        <f t="shared" si="13"/>
        <v>0</v>
      </c>
      <c r="V41" s="74">
        <f t="shared" si="14"/>
        <v>0</v>
      </c>
      <c r="W41" s="67"/>
      <c r="X41" s="74">
        <f t="shared" si="15"/>
        <v>0</v>
      </c>
      <c r="Y41" s="74">
        <f t="shared" si="16"/>
        <v>0</v>
      </c>
      <c r="Z41" s="121">
        <f t="shared" si="17"/>
        <v>0</v>
      </c>
      <c r="AA41" s="148" t="str">
        <f t="shared" si="18"/>
        <v>OK</v>
      </c>
    </row>
    <row r="42" spans="1:27" ht="13.5" customHeight="1">
      <c r="A42" s="112"/>
      <c r="B42" s="93" t="s">
        <v>56</v>
      </c>
      <c r="C42" s="95"/>
      <c r="D42" s="67">
        <v>15</v>
      </c>
      <c r="E42" s="76"/>
      <c r="F42" s="76">
        <v>0</v>
      </c>
      <c r="G42" s="74">
        <f t="shared" si="0"/>
        <v>0</v>
      </c>
      <c r="H42" s="96">
        <f t="shared" si="1"/>
        <v>0</v>
      </c>
      <c r="I42" s="74">
        <f t="shared" si="2"/>
        <v>0</v>
      </c>
      <c r="J42" s="71">
        <f t="shared" si="3"/>
        <v>0</v>
      </c>
      <c r="K42" s="74">
        <f t="shared" si="4"/>
        <v>0</v>
      </c>
      <c r="L42" s="96">
        <f t="shared" si="5"/>
        <v>0</v>
      </c>
      <c r="M42" s="74">
        <f t="shared" si="6"/>
        <v>0</v>
      </c>
      <c r="N42" s="74">
        <f t="shared" si="7"/>
        <v>0</v>
      </c>
      <c r="O42" s="74">
        <f t="shared" si="8"/>
        <v>0</v>
      </c>
      <c r="P42" s="67"/>
      <c r="Q42" s="74">
        <f t="shared" si="9"/>
        <v>0</v>
      </c>
      <c r="R42" s="74">
        <f t="shared" si="10"/>
        <v>0</v>
      </c>
      <c r="S42" s="96">
        <f t="shared" si="11"/>
        <v>0</v>
      </c>
      <c r="T42" s="74">
        <f t="shared" si="12"/>
        <v>0</v>
      </c>
      <c r="U42" s="74">
        <f t="shared" si="13"/>
        <v>0</v>
      </c>
      <c r="V42" s="74">
        <f t="shared" si="14"/>
        <v>0</v>
      </c>
      <c r="W42" s="67"/>
      <c r="X42" s="74">
        <f t="shared" si="15"/>
        <v>0</v>
      </c>
      <c r="Y42" s="74">
        <f t="shared" si="16"/>
        <v>0</v>
      </c>
      <c r="Z42" s="121">
        <f t="shared" si="17"/>
        <v>0</v>
      </c>
      <c r="AA42" s="148" t="str">
        <f t="shared" si="18"/>
        <v>OK</v>
      </c>
    </row>
    <row r="43" spans="1:27" ht="13.5" customHeight="1">
      <c r="A43" s="112"/>
      <c r="B43" s="93" t="s">
        <v>56</v>
      </c>
      <c r="C43" s="95"/>
      <c r="D43" s="67">
        <v>15</v>
      </c>
      <c r="E43" s="76"/>
      <c r="F43" s="76">
        <v>0</v>
      </c>
      <c r="G43" s="74">
        <f t="shared" si="0"/>
        <v>0</v>
      </c>
      <c r="H43" s="96">
        <f t="shared" si="1"/>
        <v>0</v>
      </c>
      <c r="I43" s="74">
        <f t="shared" si="2"/>
        <v>0</v>
      </c>
      <c r="J43" s="71">
        <f t="shared" si="3"/>
        <v>0</v>
      </c>
      <c r="K43" s="74">
        <f t="shared" si="4"/>
        <v>0</v>
      </c>
      <c r="L43" s="96">
        <f t="shared" si="5"/>
        <v>0</v>
      </c>
      <c r="M43" s="74">
        <f t="shared" si="6"/>
        <v>0</v>
      </c>
      <c r="N43" s="74">
        <f t="shared" si="7"/>
        <v>0</v>
      </c>
      <c r="O43" s="74">
        <f t="shared" si="8"/>
        <v>0</v>
      </c>
      <c r="P43" s="67"/>
      <c r="Q43" s="74">
        <f t="shared" si="9"/>
        <v>0</v>
      </c>
      <c r="R43" s="74">
        <f t="shared" si="10"/>
        <v>0</v>
      </c>
      <c r="S43" s="96">
        <f t="shared" si="11"/>
        <v>0</v>
      </c>
      <c r="T43" s="74">
        <f t="shared" si="12"/>
        <v>0</v>
      </c>
      <c r="U43" s="74">
        <f t="shared" si="13"/>
        <v>0</v>
      </c>
      <c r="V43" s="74">
        <f t="shared" si="14"/>
        <v>0</v>
      </c>
      <c r="W43" s="67"/>
      <c r="X43" s="74">
        <f t="shared" si="15"/>
        <v>0</v>
      </c>
      <c r="Y43" s="74">
        <f t="shared" si="16"/>
        <v>0</v>
      </c>
      <c r="Z43" s="121">
        <f t="shared" si="17"/>
        <v>0</v>
      </c>
      <c r="AA43" s="148" t="str">
        <f t="shared" si="18"/>
        <v>OK</v>
      </c>
    </row>
    <row r="44" spans="1:27" ht="12" customHeight="1">
      <c r="A44" s="112"/>
      <c r="B44" s="93" t="s">
        <v>56</v>
      </c>
      <c r="C44" s="95"/>
      <c r="D44" s="67">
        <v>15</v>
      </c>
      <c r="E44" s="76"/>
      <c r="F44" s="76">
        <v>0</v>
      </c>
      <c r="G44" s="74">
        <f t="shared" si="0"/>
        <v>0</v>
      </c>
      <c r="H44" s="96">
        <f t="shared" si="1"/>
        <v>0</v>
      </c>
      <c r="I44" s="74">
        <f t="shared" si="2"/>
        <v>0</v>
      </c>
      <c r="J44" s="71">
        <f t="shared" si="3"/>
        <v>0</v>
      </c>
      <c r="K44" s="74">
        <f t="shared" si="4"/>
        <v>0</v>
      </c>
      <c r="L44" s="96">
        <f t="shared" si="5"/>
        <v>0</v>
      </c>
      <c r="M44" s="74">
        <f t="shared" si="6"/>
        <v>0</v>
      </c>
      <c r="N44" s="74">
        <f t="shared" si="7"/>
        <v>0</v>
      </c>
      <c r="O44" s="74">
        <f t="shared" si="8"/>
        <v>0</v>
      </c>
      <c r="P44" s="67"/>
      <c r="Q44" s="74">
        <f t="shared" si="9"/>
        <v>0</v>
      </c>
      <c r="R44" s="74">
        <f t="shared" si="10"/>
        <v>0</v>
      </c>
      <c r="S44" s="96">
        <f t="shared" si="11"/>
        <v>0</v>
      </c>
      <c r="T44" s="74">
        <f t="shared" si="12"/>
        <v>0</v>
      </c>
      <c r="U44" s="74">
        <f t="shared" si="13"/>
        <v>0</v>
      </c>
      <c r="V44" s="74">
        <f t="shared" si="14"/>
        <v>0</v>
      </c>
      <c r="W44" s="67"/>
      <c r="X44" s="74">
        <f t="shared" si="15"/>
        <v>0</v>
      </c>
      <c r="Y44" s="74">
        <f t="shared" si="16"/>
        <v>0</v>
      </c>
      <c r="Z44" s="121">
        <f t="shared" si="17"/>
        <v>0</v>
      </c>
      <c r="AA44" s="148" t="str">
        <f t="shared" si="18"/>
        <v>OK</v>
      </c>
    </row>
    <row r="45" spans="1:27" ht="12" customHeight="1">
      <c r="A45" s="112"/>
      <c r="B45" s="93" t="s">
        <v>56</v>
      </c>
      <c r="C45" s="95"/>
      <c r="D45" s="67">
        <v>15</v>
      </c>
      <c r="E45" s="76"/>
      <c r="F45" s="76">
        <v>0</v>
      </c>
      <c r="G45" s="74">
        <f t="shared" si="0"/>
        <v>0</v>
      </c>
      <c r="H45" s="96">
        <f t="shared" si="1"/>
        <v>0</v>
      </c>
      <c r="I45" s="74">
        <f t="shared" si="2"/>
        <v>0</v>
      </c>
      <c r="J45" s="71">
        <f t="shared" si="3"/>
        <v>0</v>
      </c>
      <c r="K45" s="74">
        <f t="shared" si="4"/>
        <v>0</v>
      </c>
      <c r="L45" s="96">
        <f t="shared" si="5"/>
        <v>0</v>
      </c>
      <c r="M45" s="74">
        <f t="shared" si="6"/>
        <v>0</v>
      </c>
      <c r="N45" s="74">
        <f t="shared" si="7"/>
        <v>0</v>
      </c>
      <c r="O45" s="74">
        <f t="shared" si="8"/>
        <v>0</v>
      </c>
      <c r="P45" s="67"/>
      <c r="Q45" s="74">
        <f t="shared" si="9"/>
        <v>0</v>
      </c>
      <c r="R45" s="74">
        <f t="shared" si="10"/>
        <v>0</v>
      </c>
      <c r="S45" s="96">
        <f t="shared" si="11"/>
        <v>0</v>
      </c>
      <c r="T45" s="74">
        <f t="shared" si="12"/>
        <v>0</v>
      </c>
      <c r="U45" s="74">
        <f t="shared" si="13"/>
        <v>0</v>
      </c>
      <c r="V45" s="74">
        <f t="shared" si="14"/>
        <v>0</v>
      </c>
      <c r="W45" s="67"/>
      <c r="X45" s="74">
        <f t="shared" si="15"/>
        <v>0</v>
      </c>
      <c r="Y45" s="74">
        <f t="shared" si="16"/>
        <v>0</v>
      </c>
      <c r="Z45" s="121">
        <f t="shared" si="17"/>
        <v>0</v>
      </c>
      <c r="AA45" s="148" t="str">
        <f t="shared" si="18"/>
        <v>OK</v>
      </c>
    </row>
    <row r="46" spans="1:27" ht="12" customHeight="1">
      <c r="A46" s="112"/>
      <c r="B46" s="93" t="s">
        <v>56</v>
      </c>
      <c r="C46" s="95"/>
      <c r="D46" s="67">
        <v>15</v>
      </c>
      <c r="E46" s="76"/>
      <c r="F46" s="76">
        <v>0</v>
      </c>
      <c r="G46" s="74">
        <f t="shared" si="0"/>
        <v>0</v>
      </c>
      <c r="H46" s="96">
        <f t="shared" si="1"/>
        <v>0</v>
      </c>
      <c r="I46" s="74">
        <f t="shared" si="2"/>
        <v>0</v>
      </c>
      <c r="J46" s="71">
        <f t="shared" si="3"/>
        <v>0</v>
      </c>
      <c r="K46" s="74">
        <f t="shared" si="4"/>
        <v>0</v>
      </c>
      <c r="L46" s="96">
        <f t="shared" si="5"/>
        <v>0</v>
      </c>
      <c r="M46" s="74">
        <f t="shared" si="6"/>
        <v>0</v>
      </c>
      <c r="N46" s="74">
        <f t="shared" si="7"/>
        <v>0</v>
      </c>
      <c r="O46" s="74">
        <f t="shared" si="8"/>
        <v>0</v>
      </c>
      <c r="P46" s="67"/>
      <c r="Q46" s="74">
        <f t="shared" si="9"/>
        <v>0</v>
      </c>
      <c r="R46" s="74">
        <f t="shared" si="10"/>
        <v>0</v>
      </c>
      <c r="S46" s="96">
        <f t="shared" si="11"/>
        <v>0</v>
      </c>
      <c r="T46" s="74">
        <f t="shared" si="12"/>
        <v>0</v>
      </c>
      <c r="U46" s="74">
        <f t="shared" si="13"/>
        <v>0</v>
      </c>
      <c r="V46" s="74">
        <f t="shared" si="14"/>
        <v>0</v>
      </c>
      <c r="W46" s="67"/>
      <c r="X46" s="74">
        <f t="shared" si="15"/>
        <v>0</v>
      </c>
      <c r="Y46" s="74">
        <f t="shared" si="16"/>
        <v>0</v>
      </c>
      <c r="Z46" s="121">
        <f t="shared" si="17"/>
        <v>0</v>
      </c>
      <c r="AA46" s="148" t="str">
        <f t="shared" si="18"/>
        <v>OK</v>
      </c>
    </row>
    <row r="47" spans="1:27" ht="12" customHeight="1">
      <c r="A47" s="112"/>
      <c r="B47" s="93" t="s">
        <v>56</v>
      </c>
      <c r="C47" s="95"/>
      <c r="D47" s="67">
        <v>15</v>
      </c>
      <c r="E47" s="76"/>
      <c r="F47" s="76">
        <v>0</v>
      </c>
      <c r="G47" s="74">
        <f t="shared" si="0"/>
        <v>0</v>
      </c>
      <c r="H47" s="96">
        <f t="shared" si="1"/>
        <v>0</v>
      </c>
      <c r="I47" s="74">
        <f t="shared" si="2"/>
        <v>0</v>
      </c>
      <c r="J47" s="71">
        <f t="shared" si="3"/>
        <v>0</v>
      </c>
      <c r="K47" s="74">
        <f t="shared" si="4"/>
        <v>0</v>
      </c>
      <c r="L47" s="96">
        <f t="shared" si="5"/>
        <v>0</v>
      </c>
      <c r="M47" s="74">
        <f t="shared" si="6"/>
        <v>0</v>
      </c>
      <c r="N47" s="74">
        <f t="shared" si="7"/>
        <v>0</v>
      </c>
      <c r="O47" s="74">
        <f t="shared" si="8"/>
        <v>0</v>
      </c>
      <c r="P47" s="67"/>
      <c r="Q47" s="74">
        <f t="shared" si="9"/>
        <v>0</v>
      </c>
      <c r="R47" s="74">
        <f t="shared" si="10"/>
        <v>0</v>
      </c>
      <c r="S47" s="96">
        <f t="shared" si="11"/>
        <v>0</v>
      </c>
      <c r="T47" s="74">
        <f t="shared" si="12"/>
        <v>0</v>
      </c>
      <c r="U47" s="74">
        <f t="shared" si="13"/>
        <v>0</v>
      </c>
      <c r="V47" s="74">
        <f t="shared" si="14"/>
        <v>0</v>
      </c>
      <c r="W47" s="67"/>
      <c r="X47" s="74">
        <f t="shared" si="15"/>
        <v>0</v>
      </c>
      <c r="Y47" s="74">
        <f t="shared" si="16"/>
        <v>0</v>
      </c>
      <c r="Z47" s="121">
        <f t="shared" si="17"/>
        <v>0</v>
      </c>
      <c r="AA47" s="148" t="str">
        <f t="shared" si="18"/>
        <v>OK</v>
      </c>
    </row>
    <row r="48" spans="1:27" ht="12.75">
      <c r="A48" s="112"/>
      <c r="B48" s="93" t="s">
        <v>56</v>
      </c>
      <c r="C48" s="95"/>
      <c r="D48" s="67">
        <v>15</v>
      </c>
      <c r="E48" s="76"/>
      <c r="F48" s="76">
        <v>0</v>
      </c>
      <c r="G48" s="74">
        <f t="shared" si="0"/>
        <v>0</v>
      </c>
      <c r="H48" s="96">
        <f t="shared" si="1"/>
        <v>0</v>
      </c>
      <c r="I48" s="74">
        <f t="shared" si="2"/>
        <v>0</v>
      </c>
      <c r="J48" s="71">
        <f t="shared" si="3"/>
        <v>0</v>
      </c>
      <c r="K48" s="74">
        <f t="shared" si="4"/>
        <v>0</v>
      </c>
      <c r="L48" s="96">
        <f t="shared" si="5"/>
        <v>0</v>
      </c>
      <c r="M48" s="74">
        <f t="shared" si="6"/>
        <v>0</v>
      </c>
      <c r="N48" s="74">
        <f t="shared" si="7"/>
        <v>0</v>
      </c>
      <c r="O48" s="74">
        <f t="shared" si="8"/>
        <v>0</v>
      </c>
      <c r="P48" s="67"/>
      <c r="Q48" s="74">
        <f t="shared" si="9"/>
        <v>0</v>
      </c>
      <c r="R48" s="74">
        <f t="shared" si="10"/>
        <v>0</v>
      </c>
      <c r="S48" s="96">
        <f t="shared" si="11"/>
        <v>0</v>
      </c>
      <c r="T48" s="74">
        <f t="shared" si="12"/>
        <v>0</v>
      </c>
      <c r="U48" s="74">
        <f t="shared" si="13"/>
        <v>0</v>
      </c>
      <c r="V48" s="74">
        <f t="shared" si="14"/>
        <v>0</v>
      </c>
      <c r="W48" s="67"/>
      <c r="X48" s="74">
        <f t="shared" si="15"/>
        <v>0</v>
      </c>
      <c r="Y48" s="74">
        <f t="shared" si="16"/>
        <v>0</v>
      </c>
      <c r="Z48" s="121">
        <f t="shared" si="17"/>
        <v>0</v>
      </c>
      <c r="AA48" s="148" t="str">
        <f t="shared" si="18"/>
        <v>OK</v>
      </c>
    </row>
    <row r="49" spans="1:27" ht="12.75">
      <c r="A49" s="112"/>
      <c r="B49" s="93" t="s">
        <v>56</v>
      </c>
      <c r="C49" s="95"/>
      <c r="D49" s="67">
        <v>15</v>
      </c>
      <c r="E49" s="76"/>
      <c r="F49" s="76">
        <v>0</v>
      </c>
      <c r="G49" s="74">
        <f t="shared" si="0"/>
        <v>0</v>
      </c>
      <c r="H49" s="96">
        <f t="shared" si="1"/>
        <v>0</v>
      </c>
      <c r="I49" s="74">
        <f t="shared" si="2"/>
        <v>0</v>
      </c>
      <c r="J49" s="71">
        <f t="shared" si="3"/>
        <v>0</v>
      </c>
      <c r="K49" s="74">
        <f t="shared" si="4"/>
        <v>0</v>
      </c>
      <c r="L49" s="96">
        <f t="shared" si="5"/>
        <v>0</v>
      </c>
      <c r="M49" s="74">
        <f t="shared" si="6"/>
        <v>0</v>
      </c>
      <c r="N49" s="74">
        <f t="shared" si="7"/>
        <v>0</v>
      </c>
      <c r="O49" s="74">
        <f t="shared" si="8"/>
        <v>0</v>
      </c>
      <c r="P49" s="67"/>
      <c r="Q49" s="74">
        <f t="shared" si="9"/>
        <v>0</v>
      </c>
      <c r="R49" s="74">
        <f t="shared" si="10"/>
        <v>0</v>
      </c>
      <c r="S49" s="96">
        <f t="shared" si="11"/>
        <v>0</v>
      </c>
      <c r="T49" s="74">
        <f t="shared" si="12"/>
        <v>0</v>
      </c>
      <c r="U49" s="74">
        <f t="shared" si="13"/>
        <v>0</v>
      </c>
      <c r="V49" s="74">
        <f t="shared" si="14"/>
        <v>0</v>
      </c>
      <c r="W49" s="67"/>
      <c r="X49" s="74">
        <f t="shared" si="15"/>
        <v>0</v>
      </c>
      <c r="Y49" s="74">
        <f t="shared" si="16"/>
        <v>0</v>
      </c>
      <c r="Z49" s="121">
        <f t="shared" si="17"/>
        <v>0</v>
      </c>
      <c r="AA49" s="148" t="str">
        <f t="shared" si="18"/>
        <v>OK</v>
      </c>
    </row>
    <row r="50" spans="1:27" ht="12.75">
      <c r="A50" s="112"/>
      <c r="B50" s="93" t="s">
        <v>56</v>
      </c>
      <c r="C50" s="95"/>
      <c r="D50" s="67">
        <v>15</v>
      </c>
      <c r="E50" s="76"/>
      <c r="F50" s="76">
        <v>0</v>
      </c>
      <c r="G50" s="74">
        <f t="shared" si="0"/>
        <v>0</v>
      </c>
      <c r="H50" s="96">
        <f t="shared" si="1"/>
        <v>0</v>
      </c>
      <c r="I50" s="97">
        <f t="shared" si="2"/>
        <v>0</v>
      </c>
      <c r="J50" s="71">
        <f t="shared" si="3"/>
        <v>0</v>
      </c>
      <c r="K50" s="87">
        <f t="shared" si="4"/>
        <v>0</v>
      </c>
      <c r="L50" s="98">
        <f t="shared" si="5"/>
        <v>0</v>
      </c>
      <c r="M50" s="97">
        <f t="shared" si="6"/>
        <v>0</v>
      </c>
      <c r="N50" s="87">
        <f t="shared" si="7"/>
        <v>0</v>
      </c>
      <c r="O50" s="87">
        <f t="shared" si="8"/>
        <v>0</v>
      </c>
      <c r="P50" s="67"/>
      <c r="Q50" s="87">
        <f t="shared" si="9"/>
        <v>0</v>
      </c>
      <c r="R50" s="87">
        <f t="shared" si="10"/>
        <v>0</v>
      </c>
      <c r="S50" s="98">
        <f t="shared" si="11"/>
        <v>0</v>
      </c>
      <c r="T50" s="97">
        <f t="shared" si="12"/>
        <v>0</v>
      </c>
      <c r="U50" s="87">
        <f t="shared" si="13"/>
        <v>0</v>
      </c>
      <c r="V50" s="87">
        <f t="shared" si="14"/>
        <v>0</v>
      </c>
      <c r="W50" s="67"/>
      <c r="X50" s="87">
        <f t="shared" si="15"/>
        <v>0</v>
      </c>
      <c r="Y50" s="87">
        <f t="shared" si="16"/>
        <v>0</v>
      </c>
      <c r="Z50" s="122">
        <f t="shared" si="17"/>
        <v>0</v>
      </c>
      <c r="AA50" s="148" t="str">
        <f t="shared" si="18"/>
        <v>OK</v>
      </c>
    </row>
    <row r="51" spans="1:27" ht="12.75">
      <c r="A51" s="109"/>
      <c r="D51" s="64"/>
      <c r="E51" s="64"/>
      <c r="F51" s="73"/>
      <c r="G51" s="73"/>
      <c r="H51" s="92"/>
      <c r="I51" s="74"/>
      <c r="J51" s="74"/>
      <c r="K51" s="74"/>
      <c r="L51" s="96"/>
      <c r="M51" s="74"/>
      <c r="N51" s="74"/>
      <c r="O51" s="74"/>
      <c r="P51" s="74"/>
      <c r="Q51" s="74"/>
      <c r="R51" s="74"/>
      <c r="S51" s="96"/>
      <c r="T51" s="74"/>
      <c r="U51" s="74"/>
      <c r="V51" s="74"/>
      <c r="W51" s="74"/>
      <c r="X51" s="74"/>
      <c r="Y51" s="74"/>
      <c r="Z51" s="121"/>
      <c r="AA51" s="147"/>
    </row>
    <row r="52" spans="1:27" ht="13.5" thickBot="1">
      <c r="A52" s="113" t="s">
        <v>59</v>
      </c>
      <c r="B52" s="56"/>
      <c r="C52" s="56"/>
      <c r="D52" s="64"/>
      <c r="E52" s="64"/>
      <c r="F52" s="73"/>
      <c r="G52" s="73"/>
      <c r="H52" s="92"/>
      <c r="I52" s="75">
        <f>SUM(I8:I50)</f>
        <v>203654.92999999996</v>
      </c>
      <c r="J52" s="74"/>
      <c r="K52" s="75">
        <f>SUM(K8:K50)</f>
        <v>-127637.2867227926</v>
      </c>
      <c r="L52" s="99">
        <f>SUM(L8:L50)</f>
        <v>76017.64327720739</v>
      </c>
      <c r="M52" s="75">
        <f>SUM(M8:M50)</f>
        <v>230000</v>
      </c>
      <c r="N52" s="75">
        <f>SUM(N8:N50)</f>
        <v>-24459.58</v>
      </c>
      <c r="O52" s="75">
        <f aca="true" t="shared" si="38" ref="O52:U52">SUM(O8:O50)</f>
        <v>409195.35000000003</v>
      </c>
      <c r="P52" s="74"/>
      <c r="Q52" s="75">
        <f t="shared" si="38"/>
        <v>-10798.902166666667</v>
      </c>
      <c r="R52" s="75">
        <f t="shared" si="38"/>
        <v>-116421.60888945925</v>
      </c>
      <c r="S52" s="99">
        <f t="shared" si="38"/>
        <v>292773.7411105407</v>
      </c>
      <c r="T52" s="75">
        <f t="shared" si="38"/>
        <v>0</v>
      </c>
      <c r="U52" s="75">
        <f t="shared" si="38"/>
        <v>0</v>
      </c>
      <c r="V52" s="75">
        <f>SUM(V8:V50)</f>
        <v>409195.35000000003</v>
      </c>
      <c r="W52" s="74"/>
      <c r="X52" s="75">
        <f>SUM(X8:X50)</f>
        <v>-22298.902166666667</v>
      </c>
      <c r="Y52" s="75">
        <f>SUM(Y8:Y50)</f>
        <v>-138720.51105612595</v>
      </c>
      <c r="Z52" s="123">
        <f>SUM(Z8:Z50)</f>
        <v>270474.83894387406</v>
      </c>
      <c r="AA52" s="147"/>
    </row>
    <row r="53" spans="1:27" ht="14.25" thickBot="1" thickTop="1">
      <c r="A53" s="117"/>
      <c r="B53" s="114"/>
      <c r="C53" s="114"/>
      <c r="D53" s="115"/>
      <c r="E53" s="115"/>
      <c r="F53" s="116"/>
      <c r="G53" s="116"/>
      <c r="H53" s="85"/>
      <c r="I53" s="85"/>
      <c r="J53" s="85"/>
      <c r="K53" s="85"/>
      <c r="L53" s="85"/>
      <c r="M53" s="86"/>
      <c r="N53" s="86"/>
      <c r="O53" s="86"/>
      <c r="P53" s="86"/>
      <c r="Q53" s="86"/>
      <c r="R53" s="86"/>
      <c r="S53" s="86"/>
      <c r="T53" s="86"/>
      <c r="U53" s="86"/>
      <c r="V53" s="86"/>
      <c r="W53" s="86"/>
      <c r="X53" s="86"/>
      <c r="Y53" s="86"/>
      <c r="Z53" s="124"/>
      <c r="AA53" s="149"/>
    </row>
    <row r="54" spans="4:26" ht="12.75">
      <c r="D54" s="64"/>
      <c r="E54" s="64"/>
      <c r="F54" s="73"/>
      <c r="G54" s="73"/>
      <c r="H54" s="74"/>
      <c r="I54" s="74"/>
      <c r="J54" s="74"/>
      <c r="K54" s="74"/>
      <c r="L54" s="74"/>
      <c r="M54" s="54"/>
      <c r="N54" s="54"/>
      <c r="O54" s="54"/>
      <c r="P54" s="54"/>
      <c r="Q54" s="54"/>
      <c r="R54" s="54"/>
      <c r="S54" s="54"/>
      <c r="T54" s="54"/>
      <c r="U54" s="54"/>
      <c r="V54" s="54"/>
      <c r="W54" s="54"/>
      <c r="X54" s="54"/>
      <c r="Y54" s="54"/>
      <c r="Z54" s="54"/>
    </row>
    <row r="55" spans="4:26" ht="12.75">
      <c r="D55" s="64"/>
      <c r="E55" s="64"/>
      <c r="F55" s="73"/>
      <c r="G55" s="73"/>
      <c r="H55" s="74"/>
      <c r="I55" s="74"/>
      <c r="J55" s="74"/>
      <c r="K55" s="74"/>
      <c r="L55" s="74"/>
      <c r="M55" s="54"/>
      <c r="N55" s="54"/>
      <c r="O55" s="54"/>
      <c r="P55" s="54"/>
      <c r="Q55" s="54"/>
      <c r="R55" s="54"/>
      <c r="S55" s="54"/>
      <c r="T55" s="54"/>
      <c r="U55" s="54"/>
      <c r="V55" s="54"/>
      <c r="W55" s="54"/>
      <c r="X55" s="54"/>
      <c r="Y55" s="54"/>
      <c r="Z55" s="54"/>
    </row>
    <row r="56" spans="4:26" ht="12.75">
      <c r="D56" s="64"/>
      <c r="E56" s="64"/>
      <c r="F56" s="73"/>
      <c r="G56" s="73"/>
      <c r="H56" s="74"/>
      <c r="I56" s="74"/>
      <c r="J56" s="74"/>
      <c r="K56" s="74"/>
      <c r="L56" s="74"/>
      <c r="M56" s="54"/>
      <c r="N56" s="54"/>
      <c r="O56" s="54"/>
      <c r="P56" s="54"/>
      <c r="Q56" s="54"/>
      <c r="R56" s="54"/>
      <c r="S56" s="54"/>
      <c r="T56" s="54"/>
      <c r="U56" s="54"/>
      <c r="V56" s="54"/>
      <c r="W56" s="54"/>
      <c r="X56" s="54"/>
      <c r="Y56" s="54"/>
      <c r="Z56" s="54"/>
    </row>
    <row r="57" spans="4:26" ht="12.75">
      <c r="D57" s="64"/>
      <c r="E57" s="64"/>
      <c r="F57" s="73"/>
      <c r="G57" s="73"/>
      <c r="H57" s="74"/>
      <c r="I57" s="74"/>
      <c r="J57" s="74"/>
      <c r="K57" s="74"/>
      <c r="L57" s="74"/>
      <c r="M57" s="54"/>
      <c r="N57" s="54"/>
      <c r="O57" s="54"/>
      <c r="P57" s="54"/>
      <c r="Q57" s="54"/>
      <c r="R57" s="54"/>
      <c r="S57" s="54"/>
      <c r="T57" s="54"/>
      <c r="U57" s="54"/>
      <c r="V57" s="54"/>
      <c r="W57" s="54"/>
      <c r="X57" s="54"/>
      <c r="Y57" s="54"/>
      <c r="Z57" s="54"/>
    </row>
    <row r="58" spans="4:26" ht="12.75">
      <c r="D58" s="64"/>
      <c r="E58" s="64"/>
      <c r="F58" s="73"/>
      <c r="G58" s="73"/>
      <c r="H58" s="74"/>
      <c r="I58" s="74"/>
      <c r="J58" s="74"/>
      <c r="K58" s="74"/>
      <c r="L58" s="74"/>
      <c r="M58" s="54"/>
      <c r="N58" s="54"/>
      <c r="O58" s="54"/>
      <c r="P58" s="54"/>
      <c r="Q58" s="54"/>
      <c r="R58" s="54"/>
      <c r="S58" s="54"/>
      <c r="T58" s="54"/>
      <c r="U58" s="54"/>
      <c r="V58" s="54"/>
      <c r="W58" s="54"/>
      <c r="X58" s="54"/>
      <c r="Y58" s="54"/>
      <c r="Z58" s="54"/>
    </row>
    <row r="59" spans="4:12" ht="12.75">
      <c r="D59" s="64"/>
      <c r="E59" s="64"/>
      <c r="F59" s="73"/>
      <c r="G59" s="73"/>
      <c r="H59" s="73"/>
      <c r="I59" s="73"/>
      <c r="J59" s="73"/>
      <c r="K59" s="73"/>
      <c r="L59" s="73"/>
    </row>
    <row r="60" spans="4:12" ht="12.75">
      <c r="D60" s="64"/>
      <c r="E60" s="64"/>
      <c r="F60" s="73"/>
      <c r="G60" s="73"/>
      <c r="H60" s="73"/>
      <c r="I60" s="73"/>
      <c r="J60" s="73"/>
      <c r="K60" s="73"/>
      <c r="L60" s="73"/>
    </row>
    <row r="61" spans="4:12" ht="12.75">
      <c r="D61" s="64"/>
      <c r="E61" s="64"/>
      <c r="F61" s="73"/>
      <c r="G61" s="73"/>
      <c r="H61" s="73"/>
      <c r="I61" s="73"/>
      <c r="J61" s="73"/>
      <c r="K61" s="73"/>
      <c r="L61" s="73"/>
    </row>
    <row r="62" spans="4:12" ht="12.75">
      <c r="D62" s="64"/>
      <c r="E62" s="64"/>
      <c r="F62" s="73"/>
      <c r="G62" s="73"/>
      <c r="H62" s="73"/>
      <c r="I62" s="73"/>
      <c r="J62" s="73"/>
      <c r="K62" s="73"/>
      <c r="L62" s="73"/>
    </row>
    <row r="63" spans="4:12" ht="12.75">
      <c r="D63" s="64"/>
      <c r="E63" s="64"/>
      <c r="F63" s="73"/>
      <c r="G63" s="73"/>
      <c r="H63" s="73"/>
      <c r="I63" s="73"/>
      <c r="J63" s="73"/>
      <c r="K63" s="73"/>
      <c r="L63" s="73"/>
    </row>
    <row r="64" spans="4:12" ht="12.75">
      <c r="D64" s="64"/>
      <c r="E64" s="64"/>
      <c r="F64" s="73"/>
      <c r="G64" s="73"/>
      <c r="H64" s="73"/>
      <c r="I64" s="73"/>
      <c r="J64" s="73"/>
      <c r="K64" s="73"/>
      <c r="L64" s="73"/>
    </row>
    <row r="65" spans="4:12" ht="12.75">
      <c r="D65" s="64"/>
      <c r="E65" s="64"/>
      <c r="F65" s="73"/>
      <c r="G65" s="73"/>
      <c r="H65" s="73"/>
      <c r="I65" s="73"/>
      <c r="J65" s="73"/>
      <c r="K65" s="73"/>
      <c r="L65" s="73"/>
    </row>
    <row r="66" spans="4:12" ht="12.75">
      <c r="D66" s="64"/>
      <c r="E66" s="64"/>
      <c r="F66" s="73"/>
      <c r="G66" s="73"/>
      <c r="H66" s="73"/>
      <c r="I66" s="73"/>
      <c r="J66" s="73"/>
      <c r="K66" s="73"/>
      <c r="L66" s="73"/>
    </row>
    <row r="67" spans="4:12" ht="12.75">
      <c r="D67" s="64"/>
      <c r="E67" s="64"/>
      <c r="F67" s="73"/>
      <c r="G67" s="73"/>
      <c r="H67" s="73"/>
      <c r="I67" s="73"/>
      <c r="J67" s="73"/>
      <c r="K67" s="73"/>
      <c r="L67" s="73"/>
    </row>
    <row r="68" spans="4:12" ht="12.75">
      <c r="D68" s="64"/>
      <c r="E68" s="64"/>
      <c r="F68" s="73"/>
      <c r="G68" s="73"/>
      <c r="H68" s="73"/>
      <c r="I68" s="73"/>
      <c r="J68" s="73"/>
      <c r="K68" s="73"/>
      <c r="L68" s="73"/>
    </row>
    <row r="69" spans="4:12" ht="12.75">
      <c r="D69" s="64"/>
      <c r="E69" s="64"/>
      <c r="F69" s="73"/>
      <c r="G69" s="73"/>
      <c r="H69" s="73"/>
      <c r="I69" s="73"/>
      <c r="J69" s="73"/>
      <c r="K69" s="73"/>
      <c r="L69" s="73"/>
    </row>
    <row r="70" spans="4:12" ht="12.75">
      <c r="D70" s="64"/>
      <c r="E70" s="64"/>
      <c r="F70" s="73"/>
      <c r="G70" s="73"/>
      <c r="H70" s="73"/>
      <c r="I70" s="73"/>
      <c r="J70" s="73"/>
      <c r="K70" s="73"/>
      <c r="L70" s="73"/>
    </row>
    <row r="71" spans="4:12" ht="12.75">
      <c r="D71" s="64"/>
      <c r="E71" s="64"/>
      <c r="F71" s="73"/>
      <c r="G71" s="73"/>
      <c r="H71" s="73"/>
      <c r="I71" s="73"/>
      <c r="J71" s="73"/>
      <c r="K71" s="73"/>
      <c r="L71" s="73"/>
    </row>
    <row r="72" spans="4:12" ht="12.75">
      <c r="D72" s="64"/>
      <c r="E72" s="64"/>
      <c r="F72" s="73"/>
      <c r="G72" s="73"/>
      <c r="H72" s="73"/>
      <c r="I72" s="73"/>
      <c r="J72" s="73"/>
      <c r="K72" s="73"/>
      <c r="L72" s="73"/>
    </row>
    <row r="73" spans="4:12" ht="12.75">
      <c r="D73" s="64"/>
      <c r="E73" s="64"/>
      <c r="F73" s="73"/>
      <c r="G73" s="73"/>
      <c r="H73" s="73"/>
      <c r="I73" s="73"/>
      <c r="J73" s="73"/>
      <c r="K73" s="73"/>
      <c r="L73" s="73"/>
    </row>
    <row r="74" spans="4:12" ht="12.75">
      <c r="D74" s="64"/>
      <c r="E74" s="64"/>
      <c r="F74" s="73"/>
      <c r="G74" s="73"/>
      <c r="H74" s="73"/>
      <c r="I74" s="73"/>
      <c r="J74" s="73"/>
      <c r="K74" s="73"/>
      <c r="L74" s="73"/>
    </row>
    <row r="75" spans="4:12" ht="12.75">
      <c r="D75" s="64"/>
      <c r="E75" s="64"/>
      <c r="F75" s="73"/>
      <c r="G75" s="73"/>
      <c r="H75" s="73"/>
      <c r="I75" s="73"/>
      <c r="J75" s="73"/>
      <c r="K75" s="73"/>
      <c r="L75" s="73"/>
    </row>
    <row r="76" spans="4:12" ht="12.75">
      <c r="D76" s="64"/>
      <c r="E76" s="64"/>
      <c r="F76" s="73"/>
      <c r="G76" s="73"/>
      <c r="H76" s="73"/>
      <c r="I76" s="73"/>
      <c r="J76" s="73"/>
      <c r="K76" s="73"/>
      <c r="L76" s="73"/>
    </row>
    <row r="77" spans="4:12" ht="12.75">
      <c r="D77" s="64"/>
      <c r="E77" s="64"/>
      <c r="F77" s="73"/>
      <c r="G77" s="73"/>
      <c r="H77" s="73"/>
      <c r="I77" s="73"/>
      <c r="J77" s="73"/>
      <c r="K77" s="73"/>
      <c r="L77" s="73"/>
    </row>
    <row r="78" spans="4:12" ht="12.75">
      <c r="D78" s="64"/>
      <c r="E78" s="64"/>
      <c r="F78" s="73"/>
      <c r="G78" s="73"/>
      <c r="H78" s="73"/>
      <c r="I78" s="73"/>
      <c r="J78" s="73"/>
      <c r="K78" s="73"/>
      <c r="L78" s="73"/>
    </row>
    <row r="79" spans="4:12" ht="12.75">
      <c r="D79" s="64"/>
      <c r="E79" s="64"/>
      <c r="F79" s="73"/>
      <c r="G79" s="73"/>
      <c r="H79" s="73"/>
      <c r="I79" s="73"/>
      <c r="J79" s="73"/>
      <c r="K79" s="73"/>
      <c r="L79" s="73"/>
    </row>
    <row r="80" spans="4:12" ht="12.75">
      <c r="D80" s="64"/>
      <c r="E80" s="64"/>
      <c r="F80" s="73"/>
      <c r="G80" s="73"/>
      <c r="H80" s="73"/>
      <c r="I80" s="73"/>
      <c r="J80" s="73"/>
      <c r="K80" s="73"/>
      <c r="L80" s="73"/>
    </row>
    <row r="81" spans="4:12" ht="12.75">
      <c r="D81" s="73"/>
      <c r="E81" s="73"/>
      <c r="F81" s="73"/>
      <c r="G81" s="73"/>
      <c r="H81" s="73"/>
      <c r="I81" s="73"/>
      <c r="J81" s="73"/>
      <c r="K81" s="73"/>
      <c r="L81" s="73"/>
    </row>
    <row r="82" spans="4:12" ht="12.75">
      <c r="D82" s="73"/>
      <c r="E82" s="73"/>
      <c r="F82" s="73"/>
      <c r="G82" s="73"/>
      <c r="H82" s="73"/>
      <c r="I82" s="73"/>
      <c r="J82" s="73"/>
      <c r="K82" s="73"/>
      <c r="L82" s="73"/>
    </row>
    <row r="83" spans="4:12" ht="12.75">
      <c r="D83" s="73"/>
      <c r="E83" s="73"/>
      <c r="F83" s="73"/>
      <c r="G83" s="73"/>
      <c r="H83" s="73"/>
      <c r="I83" s="73"/>
      <c r="J83" s="73"/>
      <c r="K83" s="73"/>
      <c r="L83" s="73"/>
    </row>
    <row r="84" spans="4:12" ht="12.75">
      <c r="D84" s="73"/>
      <c r="E84" s="73"/>
      <c r="F84" s="73"/>
      <c r="G84" s="73"/>
      <c r="H84" s="73"/>
      <c r="I84" s="73"/>
      <c r="J84" s="73"/>
      <c r="K84" s="73"/>
      <c r="L84" s="73"/>
    </row>
    <row r="85" spans="4:12" ht="12.75">
      <c r="D85" s="73"/>
      <c r="E85" s="73"/>
      <c r="F85" s="73"/>
      <c r="G85" s="73"/>
      <c r="H85" s="73"/>
      <c r="I85" s="73"/>
      <c r="J85" s="73"/>
      <c r="K85" s="73"/>
      <c r="L85" s="73"/>
    </row>
    <row r="86" spans="4:12" ht="12.75">
      <c r="D86" s="73"/>
      <c r="E86" s="73"/>
      <c r="F86" s="73"/>
      <c r="G86" s="73"/>
      <c r="H86" s="73"/>
      <c r="I86" s="73"/>
      <c r="J86" s="73"/>
      <c r="K86" s="73"/>
      <c r="L86" s="73"/>
    </row>
    <row r="87" spans="4:12" ht="12.75">
      <c r="D87" s="73"/>
      <c r="E87" s="73"/>
      <c r="F87" s="73"/>
      <c r="G87" s="73"/>
      <c r="H87" s="73"/>
      <c r="I87" s="73"/>
      <c r="J87" s="73"/>
      <c r="K87" s="73"/>
      <c r="L87" s="73"/>
    </row>
    <row r="88" spans="4:12" ht="12.75">
      <c r="D88" s="73"/>
      <c r="E88" s="73"/>
      <c r="F88" s="73"/>
      <c r="G88" s="73"/>
      <c r="H88" s="73"/>
      <c r="I88" s="73"/>
      <c r="J88" s="73"/>
      <c r="K88" s="73"/>
      <c r="L88" s="73"/>
    </row>
    <row r="89" spans="4:12" ht="12.75">
      <c r="D89" s="73"/>
      <c r="E89" s="73"/>
      <c r="F89" s="73"/>
      <c r="G89" s="73"/>
      <c r="H89" s="73"/>
      <c r="I89" s="73"/>
      <c r="J89" s="73"/>
      <c r="K89" s="73"/>
      <c r="L89" s="73"/>
    </row>
    <row r="90" spans="4:12" ht="12.75">
      <c r="D90" s="73"/>
      <c r="E90" s="73"/>
      <c r="F90" s="73"/>
      <c r="G90" s="73"/>
      <c r="H90" s="73"/>
      <c r="I90" s="73"/>
      <c r="J90" s="73"/>
      <c r="K90" s="73"/>
      <c r="L90" s="73"/>
    </row>
    <row r="91" spans="4:12" ht="12.75">
      <c r="D91" s="73"/>
      <c r="E91" s="73"/>
      <c r="F91" s="73"/>
      <c r="G91" s="73"/>
      <c r="H91" s="73"/>
      <c r="I91" s="73"/>
      <c r="J91" s="73"/>
      <c r="K91" s="73"/>
      <c r="L91" s="73"/>
    </row>
    <row r="92" spans="4:12" ht="12.75">
      <c r="D92" s="73"/>
      <c r="E92" s="73"/>
      <c r="F92" s="73"/>
      <c r="G92" s="73"/>
      <c r="H92" s="73"/>
      <c r="I92" s="73"/>
      <c r="J92" s="73"/>
      <c r="K92" s="73"/>
      <c r="L92" s="73"/>
    </row>
    <row r="93" spans="4:12" ht="12.75">
      <c r="D93" s="73"/>
      <c r="E93" s="73"/>
      <c r="F93" s="73"/>
      <c r="G93" s="73"/>
      <c r="H93" s="73"/>
      <c r="I93" s="73"/>
      <c r="J93" s="73"/>
      <c r="K93" s="73"/>
      <c r="L93" s="73"/>
    </row>
    <row r="94" spans="4:12" ht="12.75">
      <c r="D94" s="73"/>
      <c r="E94" s="73"/>
      <c r="F94" s="73"/>
      <c r="G94" s="73"/>
      <c r="H94" s="73"/>
      <c r="I94" s="73"/>
      <c r="J94" s="73"/>
      <c r="K94" s="73"/>
      <c r="L94" s="73"/>
    </row>
    <row r="95" spans="4:12" ht="12.75">
      <c r="D95" s="73"/>
      <c r="E95" s="73"/>
      <c r="F95" s="73"/>
      <c r="G95" s="73"/>
      <c r="H95" s="73"/>
      <c r="I95" s="73"/>
      <c r="J95" s="73"/>
      <c r="K95" s="73"/>
      <c r="L95" s="73"/>
    </row>
    <row r="96" spans="4:12" ht="12.75">
      <c r="D96" s="73"/>
      <c r="E96" s="73"/>
      <c r="F96" s="73"/>
      <c r="G96" s="73"/>
      <c r="H96" s="73"/>
      <c r="I96" s="73"/>
      <c r="J96" s="73"/>
      <c r="K96" s="73"/>
      <c r="L96" s="73"/>
    </row>
    <row r="97" spans="4:12" ht="12.75">
      <c r="D97" s="73"/>
      <c r="E97" s="73"/>
      <c r="F97" s="73"/>
      <c r="G97" s="73"/>
      <c r="H97" s="73"/>
      <c r="I97" s="73"/>
      <c r="J97" s="73"/>
      <c r="K97" s="73"/>
      <c r="L97" s="73"/>
    </row>
    <row r="98" spans="4:12" ht="12.75">
      <c r="D98" s="73"/>
      <c r="E98" s="73"/>
      <c r="F98" s="73"/>
      <c r="G98" s="73"/>
      <c r="H98" s="73"/>
      <c r="I98" s="73"/>
      <c r="J98" s="73"/>
      <c r="K98" s="73"/>
      <c r="L98" s="73"/>
    </row>
    <row r="99" spans="4:12" ht="12.75">
      <c r="D99" s="73"/>
      <c r="E99" s="73"/>
      <c r="F99" s="73"/>
      <c r="G99" s="73"/>
      <c r="H99" s="73"/>
      <c r="I99" s="73"/>
      <c r="J99" s="73"/>
      <c r="K99" s="73"/>
      <c r="L99" s="73"/>
    </row>
    <row r="100" spans="4:12" ht="12.75">
      <c r="D100" s="73"/>
      <c r="E100" s="73"/>
      <c r="F100" s="73"/>
      <c r="G100" s="73"/>
      <c r="H100" s="73"/>
      <c r="I100" s="73"/>
      <c r="J100" s="73"/>
      <c r="K100" s="73"/>
      <c r="L100" s="73"/>
    </row>
    <row r="101" spans="4:12" ht="12.75">
      <c r="D101" s="73"/>
      <c r="E101" s="73"/>
      <c r="F101" s="73"/>
      <c r="G101" s="73"/>
      <c r="H101" s="73"/>
      <c r="I101" s="73"/>
      <c r="J101" s="73"/>
      <c r="K101" s="73"/>
      <c r="L101" s="73"/>
    </row>
    <row r="102" spans="4:12" ht="12.75">
      <c r="D102" s="73"/>
      <c r="E102" s="73"/>
      <c r="F102" s="73"/>
      <c r="G102" s="73"/>
      <c r="H102" s="73"/>
      <c r="I102" s="73"/>
      <c r="J102" s="73"/>
      <c r="K102" s="73"/>
      <c r="L102" s="73"/>
    </row>
    <row r="103" spans="4:12" ht="12.75">
      <c r="D103" s="73"/>
      <c r="E103" s="73"/>
      <c r="F103" s="73"/>
      <c r="G103" s="73"/>
      <c r="H103" s="73"/>
      <c r="I103" s="73"/>
      <c r="J103" s="73"/>
      <c r="K103" s="73"/>
      <c r="L103" s="73"/>
    </row>
    <row r="104" spans="4:12" ht="12.75">
      <c r="D104" s="73"/>
      <c r="E104" s="73"/>
      <c r="F104" s="73"/>
      <c r="G104" s="73"/>
      <c r="H104" s="73"/>
      <c r="I104" s="73"/>
      <c r="J104" s="73"/>
      <c r="K104" s="73"/>
      <c r="L104" s="73"/>
    </row>
    <row r="105" spans="4:12" ht="12.75">
      <c r="D105" s="73"/>
      <c r="E105" s="73"/>
      <c r="F105" s="73"/>
      <c r="G105" s="73"/>
      <c r="H105" s="73"/>
      <c r="I105" s="73"/>
      <c r="J105" s="73"/>
      <c r="K105" s="73"/>
      <c r="L105" s="73"/>
    </row>
    <row r="106" spans="4:12" ht="12.75">
      <c r="D106" s="73"/>
      <c r="E106" s="73"/>
      <c r="F106" s="73"/>
      <c r="G106" s="73"/>
      <c r="H106" s="73"/>
      <c r="I106" s="73"/>
      <c r="J106" s="73"/>
      <c r="K106" s="73"/>
      <c r="L106" s="73"/>
    </row>
    <row r="107" spans="4:12" ht="12.75">
      <c r="D107" s="73"/>
      <c r="E107" s="73"/>
      <c r="F107" s="73"/>
      <c r="G107" s="73"/>
      <c r="H107" s="73"/>
      <c r="I107" s="73"/>
      <c r="J107" s="73"/>
      <c r="K107" s="73"/>
      <c r="L107" s="73"/>
    </row>
    <row r="108" spans="4:12" ht="12.75">
      <c r="D108" s="73"/>
      <c r="E108" s="73"/>
      <c r="F108" s="73"/>
      <c r="G108" s="73"/>
      <c r="H108" s="73"/>
      <c r="I108" s="73"/>
      <c r="J108" s="73"/>
      <c r="K108" s="73"/>
      <c r="L108" s="73"/>
    </row>
    <row r="109" spans="4:12" ht="12.75">
      <c r="D109" s="73"/>
      <c r="E109" s="73"/>
      <c r="F109" s="73"/>
      <c r="G109" s="73"/>
      <c r="H109" s="73"/>
      <c r="I109" s="73"/>
      <c r="J109" s="73"/>
      <c r="K109" s="73"/>
      <c r="L109" s="73"/>
    </row>
    <row r="110" spans="4:12" ht="12.75">
      <c r="D110" s="73"/>
      <c r="E110" s="73"/>
      <c r="F110" s="73"/>
      <c r="G110" s="73"/>
      <c r="H110" s="73"/>
      <c r="I110" s="73"/>
      <c r="J110" s="73"/>
      <c r="K110" s="73"/>
      <c r="L110" s="73"/>
    </row>
    <row r="111" spans="4:12" ht="12.75">
      <c r="D111" s="73"/>
      <c r="E111" s="73"/>
      <c r="F111" s="73"/>
      <c r="G111" s="73"/>
      <c r="H111" s="73"/>
      <c r="I111" s="73"/>
      <c r="J111" s="73"/>
      <c r="K111" s="73"/>
      <c r="L111" s="73"/>
    </row>
    <row r="112" spans="4:12" ht="12.75">
      <c r="D112" s="73"/>
      <c r="E112" s="73"/>
      <c r="F112" s="73"/>
      <c r="G112" s="73"/>
      <c r="H112" s="73"/>
      <c r="I112" s="73"/>
      <c r="J112" s="73"/>
      <c r="K112" s="73"/>
      <c r="L112" s="73"/>
    </row>
    <row r="113" spans="4:12" ht="12.75">
      <c r="D113" s="73"/>
      <c r="E113" s="73"/>
      <c r="F113" s="73"/>
      <c r="G113" s="73"/>
      <c r="H113" s="73"/>
      <c r="I113" s="73"/>
      <c r="J113" s="73"/>
      <c r="K113" s="73"/>
      <c r="L113" s="73"/>
    </row>
    <row r="114" spans="4:12" ht="12.75">
      <c r="D114" s="73"/>
      <c r="E114" s="73"/>
      <c r="F114" s="73"/>
      <c r="G114" s="73"/>
      <c r="H114" s="73"/>
      <c r="I114" s="73"/>
      <c r="J114" s="73"/>
      <c r="K114" s="73"/>
      <c r="L114" s="73"/>
    </row>
    <row r="115" spans="4:12" ht="12.75">
      <c r="D115" s="73"/>
      <c r="E115" s="73"/>
      <c r="F115" s="73"/>
      <c r="G115" s="73"/>
      <c r="H115" s="73"/>
      <c r="I115" s="73"/>
      <c r="J115" s="73"/>
      <c r="K115" s="73"/>
      <c r="L115" s="73"/>
    </row>
    <row r="116" spans="4:12" ht="12.75">
      <c r="D116" s="73"/>
      <c r="E116" s="73"/>
      <c r="F116" s="73"/>
      <c r="G116" s="73"/>
      <c r="H116" s="73"/>
      <c r="I116" s="73"/>
      <c r="J116" s="73"/>
      <c r="K116" s="73"/>
      <c r="L116" s="73"/>
    </row>
    <row r="117" spans="4:12" ht="12.75">
      <c r="D117" s="73"/>
      <c r="E117" s="73"/>
      <c r="F117" s="73"/>
      <c r="G117" s="73"/>
      <c r="H117" s="73"/>
      <c r="I117" s="73"/>
      <c r="J117" s="73"/>
      <c r="K117" s="73"/>
      <c r="L117" s="73"/>
    </row>
    <row r="118" spans="4:12" ht="12.75">
      <c r="D118" s="73"/>
      <c r="E118" s="73"/>
      <c r="F118" s="73"/>
      <c r="G118" s="73"/>
      <c r="H118" s="73"/>
      <c r="I118" s="73"/>
      <c r="J118" s="73"/>
      <c r="K118" s="73"/>
      <c r="L118" s="73"/>
    </row>
    <row r="119" spans="4:12" ht="12.75">
      <c r="D119" s="73"/>
      <c r="E119" s="73"/>
      <c r="F119" s="73"/>
      <c r="G119" s="73"/>
      <c r="H119" s="73"/>
      <c r="I119" s="73"/>
      <c r="J119" s="73"/>
      <c r="K119" s="73"/>
      <c r="L119" s="73"/>
    </row>
    <row r="120" spans="4:12" ht="12.75">
      <c r="D120" s="73"/>
      <c r="E120" s="73"/>
      <c r="F120" s="73"/>
      <c r="G120" s="73"/>
      <c r="H120" s="73"/>
      <c r="I120" s="73"/>
      <c r="J120" s="73"/>
      <c r="K120" s="73"/>
      <c r="L120" s="73"/>
    </row>
    <row r="121" spans="4:12" ht="12.75">
      <c r="D121" s="73"/>
      <c r="E121" s="73"/>
      <c r="F121" s="73"/>
      <c r="G121" s="73"/>
      <c r="H121" s="73"/>
      <c r="I121" s="73"/>
      <c r="J121" s="73"/>
      <c r="K121" s="73"/>
      <c r="L121" s="73"/>
    </row>
    <row r="122" spans="4:12" ht="12.75">
      <c r="D122" s="73"/>
      <c r="E122" s="73"/>
      <c r="F122" s="73"/>
      <c r="G122" s="73"/>
      <c r="H122" s="73"/>
      <c r="I122" s="73"/>
      <c r="J122" s="73"/>
      <c r="K122" s="73"/>
      <c r="L122" s="73"/>
    </row>
    <row r="123" spans="4:12" ht="12.75">
      <c r="D123" s="73"/>
      <c r="E123" s="73"/>
      <c r="F123" s="73"/>
      <c r="G123" s="73"/>
      <c r="H123" s="73"/>
      <c r="I123" s="73"/>
      <c r="J123" s="73"/>
      <c r="K123" s="73"/>
      <c r="L123" s="73"/>
    </row>
    <row r="124" spans="4:12" ht="12.75">
      <c r="D124" s="73"/>
      <c r="E124" s="73"/>
      <c r="F124" s="73"/>
      <c r="G124" s="73"/>
      <c r="H124" s="73"/>
      <c r="I124" s="73"/>
      <c r="J124" s="73"/>
      <c r="K124" s="73"/>
      <c r="L124" s="73"/>
    </row>
    <row r="125" spans="4:12" ht="12.75">
      <c r="D125" s="73"/>
      <c r="E125" s="73"/>
      <c r="F125" s="73"/>
      <c r="G125" s="73"/>
      <c r="H125" s="73"/>
      <c r="I125" s="73"/>
      <c r="J125" s="73"/>
      <c r="K125" s="73"/>
      <c r="L125" s="73"/>
    </row>
    <row r="126" spans="4:12" ht="12.75">
      <c r="D126" s="73"/>
      <c r="E126" s="73"/>
      <c r="F126" s="73"/>
      <c r="G126" s="73"/>
      <c r="H126" s="73"/>
      <c r="I126" s="73"/>
      <c r="J126" s="73"/>
      <c r="K126" s="73"/>
      <c r="L126" s="73"/>
    </row>
    <row r="127" spans="4:12" ht="12.75">
      <c r="D127" s="73"/>
      <c r="E127" s="73"/>
      <c r="F127" s="73"/>
      <c r="G127" s="73"/>
      <c r="H127" s="73"/>
      <c r="I127" s="73"/>
      <c r="J127" s="73"/>
      <c r="K127" s="73"/>
      <c r="L127" s="73"/>
    </row>
    <row r="128" spans="4:12" ht="12.75">
      <c r="D128" s="73"/>
      <c r="E128" s="73"/>
      <c r="F128" s="73"/>
      <c r="G128" s="73"/>
      <c r="H128" s="73"/>
      <c r="I128" s="73"/>
      <c r="J128" s="73"/>
      <c r="K128" s="73"/>
      <c r="L128" s="73"/>
    </row>
    <row r="129" spans="4:12" ht="12.75">
      <c r="D129" s="73"/>
      <c r="E129" s="73"/>
      <c r="F129" s="73"/>
      <c r="G129" s="73"/>
      <c r="H129" s="73"/>
      <c r="I129" s="73"/>
      <c r="J129" s="73"/>
      <c r="K129" s="73"/>
      <c r="L129" s="73"/>
    </row>
    <row r="130" spans="4:12" ht="12.75">
      <c r="D130" s="73"/>
      <c r="E130" s="73"/>
      <c r="F130" s="73"/>
      <c r="G130" s="73"/>
      <c r="H130" s="73"/>
      <c r="I130" s="73"/>
      <c r="J130" s="73"/>
      <c r="K130" s="73"/>
      <c r="L130" s="73"/>
    </row>
    <row r="131" spans="4:12" ht="12.75">
      <c r="D131" s="73"/>
      <c r="E131" s="73"/>
      <c r="F131" s="73"/>
      <c r="G131" s="73"/>
      <c r="H131" s="73"/>
      <c r="I131" s="73"/>
      <c r="J131" s="73"/>
      <c r="K131" s="73"/>
      <c r="L131" s="73"/>
    </row>
    <row r="132" spans="4:12" ht="12.75">
      <c r="D132" s="73"/>
      <c r="E132" s="73"/>
      <c r="F132" s="73"/>
      <c r="G132" s="73"/>
      <c r="H132" s="73"/>
      <c r="I132" s="73"/>
      <c r="J132" s="73"/>
      <c r="K132" s="73"/>
      <c r="L132" s="73"/>
    </row>
    <row r="133" spans="4:12" ht="12.75">
      <c r="D133" s="73"/>
      <c r="E133" s="73"/>
      <c r="F133" s="73"/>
      <c r="G133" s="73"/>
      <c r="H133" s="73"/>
      <c r="I133" s="73"/>
      <c r="J133" s="73"/>
      <c r="K133" s="73"/>
      <c r="L133" s="73"/>
    </row>
    <row r="134" spans="4:12" ht="12.75">
      <c r="D134" s="73"/>
      <c r="E134" s="73"/>
      <c r="F134" s="73"/>
      <c r="G134" s="73"/>
      <c r="H134" s="73"/>
      <c r="I134" s="73"/>
      <c r="J134" s="73"/>
      <c r="K134" s="73"/>
      <c r="L134" s="73"/>
    </row>
    <row r="135" spans="4:12" ht="12.75">
      <c r="D135" s="73"/>
      <c r="E135" s="73"/>
      <c r="F135" s="73"/>
      <c r="G135" s="73"/>
      <c r="H135" s="73"/>
      <c r="I135" s="73"/>
      <c r="J135" s="73"/>
      <c r="K135" s="73"/>
      <c r="L135" s="73"/>
    </row>
    <row r="136" spans="4:12" ht="12.75">
      <c r="D136" s="73"/>
      <c r="E136" s="73"/>
      <c r="F136" s="73"/>
      <c r="G136" s="73"/>
      <c r="H136" s="73"/>
      <c r="I136" s="73"/>
      <c r="J136" s="73"/>
      <c r="K136" s="73"/>
      <c r="L136" s="73"/>
    </row>
    <row r="137" spans="4:12" ht="12.75">
      <c r="D137" s="73"/>
      <c r="E137" s="73"/>
      <c r="F137" s="73"/>
      <c r="G137" s="73"/>
      <c r="H137" s="73"/>
      <c r="I137" s="73"/>
      <c r="J137" s="73"/>
      <c r="K137" s="73"/>
      <c r="L137" s="73"/>
    </row>
    <row r="138" spans="4:12" ht="12.75">
      <c r="D138" s="73"/>
      <c r="E138" s="73"/>
      <c r="F138" s="73"/>
      <c r="G138" s="73"/>
      <c r="H138" s="73"/>
      <c r="I138" s="73"/>
      <c r="J138" s="73"/>
      <c r="K138" s="73"/>
      <c r="L138" s="73"/>
    </row>
    <row r="139" spans="4:12" ht="12.75">
      <c r="D139" s="73"/>
      <c r="E139" s="73"/>
      <c r="F139" s="73"/>
      <c r="G139" s="73"/>
      <c r="H139" s="73"/>
      <c r="I139" s="73"/>
      <c r="J139" s="73"/>
      <c r="K139" s="73"/>
      <c r="L139" s="73"/>
    </row>
    <row r="140" spans="4:12" ht="12.75">
      <c r="D140" s="73"/>
      <c r="E140" s="73"/>
      <c r="F140" s="73"/>
      <c r="G140" s="73"/>
      <c r="H140" s="73"/>
      <c r="I140" s="73"/>
      <c r="J140" s="73"/>
      <c r="K140" s="73"/>
      <c r="L140" s="73"/>
    </row>
    <row r="141" spans="4:12" ht="12.75">
      <c r="D141" s="73"/>
      <c r="E141" s="73"/>
      <c r="F141" s="73"/>
      <c r="G141" s="73"/>
      <c r="H141" s="73"/>
      <c r="I141" s="73"/>
      <c r="J141" s="73"/>
      <c r="K141" s="73"/>
      <c r="L141" s="73"/>
    </row>
    <row r="142" spans="4:12" ht="12.75">
      <c r="D142" s="73"/>
      <c r="E142" s="73"/>
      <c r="F142" s="73"/>
      <c r="G142" s="73"/>
      <c r="H142" s="73"/>
      <c r="I142" s="73"/>
      <c r="J142" s="73"/>
      <c r="K142" s="73"/>
      <c r="L142" s="73"/>
    </row>
    <row r="143" spans="4:12" ht="12.75">
      <c r="D143" s="73"/>
      <c r="E143" s="73"/>
      <c r="F143" s="73"/>
      <c r="G143" s="73"/>
      <c r="H143" s="73"/>
      <c r="I143" s="73"/>
      <c r="J143" s="73"/>
      <c r="K143" s="73"/>
      <c r="L143" s="73"/>
    </row>
    <row r="144" spans="4:12" ht="12.75">
      <c r="D144" s="73"/>
      <c r="E144" s="73"/>
      <c r="F144" s="73"/>
      <c r="G144" s="73"/>
      <c r="H144" s="73"/>
      <c r="I144" s="73"/>
      <c r="J144" s="73"/>
      <c r="K144" s="73"/>
      <c r="L144" s="73"/>
    </row>
    <row r="145" spans="4:12" ht="12.75">
      <c r="D145" s="73"/>
      <c r="E145" s="73"/>
      <c r="F145" s="73"/>
      <c r="G145" s="73"/>
      <c r="H145" s="73"/>
      <c r="I145" s="73"/>
      <c r="J145" s="73"/>
      <c r="K145" s="73"/>
      <c r="L145" s="73"/>
    </row>
    <row r="146" spans="4:12" ht="12.75">
      <c r="D146" s="73"/>
      <c r="E146" s="73"/>
      <c r="F146" s="73"/>
      <c r="G146" s="73"/>
      <c r="H146" s="73"/>
      <c r="I146" s="73"/>
      <c r="J146" s="73"/>
      <c r="K146" s="73"/>
      <c r="L146" s="73"/>
    </row>
    <row r="147" spans="4:12" ht="12.75">
      <c r="D147" s="73"/>
      <c r="E147" s="73"/>
      <c r="F147" s="73"/>
      <c r="G147" s="73"/>
      <c r="H147" s="73"/>
      <c r="I147" s="73"/>
      <c r="J147" s="73"/>
      <c r="K147" s="73"/>
      <c r="L147" s="73"/>
    </row>
    <row r="148" spans="4:12" ht="12.75">
      <c r="D148" s="73"/>
      <c r="E148" s="73"/>
      <c r="F148" s="73"/>
      <c r="G148" s="73"/>
      <c r="H148" s="73"/>
      <c r="I148" s="73"/>
      <c r="J148" s="73"/>
      <c r="K148" s="73"/>
      <c r="L148" s="73"/>
    </row>
    <row r="149" spans="4:12" ht="12.75">
      <c r="D149" s="73"/>
      <c r="E149" s="73"/>
      <c r="F149" s="73"/>
      <c r="G149" s="73"/>
      <c r="H149" s="73"/>
      <c r="I149" s="73"/>
      <c r="J149" s="73"/>
      <c r="K149" s="73"/>
      <c r="L149" s="73"/>
    </row>
    <row r="150" spans="4:12" ht="12.75">
      <c r="D150" s="73"/>
      <c r="E150" s="73"/>
      <c r="F150" s="73"/>
      <c r="G150" s="73"/>
      <c r="H150" s="73"/>
      <c r="I150" s="73"/>
      <c r="J150" s="73"/>
      <c r="K150" s="73"/>
      <c r="L150" s="73"/>
    </row>
    <row r="151" spans="4:12" ht="12.75">
      <c r="D151" s="73"/>
      <c r="E151" s="73"/>
      <c r="F151" s="73"/>
      <c r="G151" s="73"/>
      <c r="H151" s="73"/>
      <c r="I151" s="73"/>
      <c r="J151" s="73"/>
      <c r="K151" s="73"/>
      <c r="L151" s="73"/>
    </row>
    <row r="152" spans="4:12" ht="12.75">
      <c r="D152" s="73"/>
      <c r="E152" s="73"/>
      <c r="F152" s="73"/>
      <c r="G152" s="73"/>
      <c r="H152" s="73"/>
      <c r="I152" s="73"/>
      <c r="J152" s="73"/>
      <c r="K152" s="73"/>
      <c r="L152" s="73"/>
    </row>
    <row r="153" spans="4:12" ht="12.75">
      <c r="D153" s="73"/>
      <c r="E153" s="73"/>
      <c r="F153" s="73"/>
      <c r="G153" s="73"/>
      <c r="H153" s="73"/>
      <c r="I153" s="73"/>
      <c r="J153" s="73"/>
      <c r="K153" s="73"/>
      <c r="L153" s="73"/>
    </row>
    <row r="154" spans="4:12" ht="12.75">
      <c r="D154" s="73"/>
      <c r="E154" s="73"/>
      <c r="F154" s="73"/>
      <c r="G154" s="73"/>
      <c r="H154" s="73"/>
      <c r="I154" s="73"/>
      <c r="J154" s="73"/>
      <c r="K154" s="73"/>
      <c r="L154" s="73"/>
    </row>
    <row r="155" spans="4:12" ht="12.75">
      <c r="D155" s="73"/>
      <c r="E155" s="73"/>
      <c r="F155" s="73"/>
      <c r="G155" s="73"/>
      <c r="H155" s="73"/>
      <c r="I155" s="73"/>
      <c r="J155" s="73"/>
      <c r="K155" s="73"/>
      <c r="L155" s="73"/>
    </row>
    <row r="156" spans="4:12" ht="12.75">
      <c r="D156" s="73"/>
      <c r="E156" s="73"/>
      <c r="F156" s="73"/>
      <c r="G156" s="73"/>
      <c r="H156" s="73"/>
      <c r="I156" s="73"/>
      <c r="J156" s="73"/>
      <c r="K156" s="73"/>
      <c r="L156" s="73"/>
    </row>
    <row r="157" spans="4:12" ht="12.75">
      <c r="D157" s="73"/>
      <c r="E157" s="73"/>
      <c r="F157" s="73"/>
      <c r="G157" s="73"/>
      <c r="H157" s="73"/>
      <c r="I157" s="73"/>
      <c r="J157" s="73"/>
      <c r="K157" s="73"/>
      <c r="L157" s="73"/>
    </row>
    <row r="158" spans="4:12" ht="12.75">
      <c r="D158" s="73"/>
      <c r="E158" s="73"/>
      <c r="F158" s="73"/>
      <c r="G158" s="73"/>
      <c r="H158" s="73"/>
      <c r="I158" s="73"/>
      <c r="J158" s="73"/>
      <c r="K158" s="73"/>
      <c r="L158" s="73"/>
    </row>
    <row r="159" spans="4:12" ht="12.75">
      <c r="D159" s="73"/>
      <c r="E159" s="73"/>
      <c r="F159" s="73"/>
      <c r="G159" s="73"/>
      <c r="H159" s="73"/>
      <c r="I159" s="73"/>
      <c r="J159" s="73"/>
      <c r="K159" s="73"/>
      <c r="L159" s="73"/>
    </row>
    <row r="160" spans="4:12" ht="12.75">
      <c r="D160" s="73"/>
      <c r="E160" s="73"/>
      <c r="F160" s="73"/>
      <c r="G160" s="73"/>
      <c r="H160" s="73"/>
      <c r="I160" s="73"/>
      <c r="J160" s="73"/>
      <c r="K160" s="73"/>
      <c r="L160" s="73"/>
    </row>
  </sheetData>
  <printOptions horizontalCentered="1"/>
  <pageMargins left="0.25" right="0.25" top="0.5" bottom="0.5" header="0.5" footer="0.5"/>
  <pageSetup fitToHeight="1" fitToWidth="1" horizontalDpi="600" verticalDpi="600" orientation="landscape" paperSize="5" scale="53"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AH160"/>
  <sheetViews>
    <sheetView zoomScale="75" zoomScaleNormal="75" workbookViewId="0" topLeftCell="A1">
      <selection activeCell="A1" sqref="A1"/>
    </sheetView>
  </sheetViews>
  <sheetFormatPr defaultColWidth="9.140625" defaultRowHeight="12.75"/>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ustomWidth="1"/>
    <col min="32" max="16384" width="9.140625" style="53" customWidth="1"/>
  </cols>
  <sheetData>
    <row r="1" spans="1:31" s="81" customFormat="1" ht="18.75" customHeight="1">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c r="A2" s="69" t="s">
        <v>76</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c r="A3" s="69" t="s">
        <v>90</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27" ht="12.75">
      <c r="A5" s="105"/>
      <c r="B5" s="106" t="s">
        <v>45</v>
      </c>
      <c r="C5" s="107" t="s">
        <v>36</v>
      </c>
      <c r="D5" s="107" t="s">
        <v>38</v>
      </c>
      <c r="E5" s="107"/>
      <c r="F5" s="107" t="s">
        <v>51</v>
      </c>
      <c r="G5" s="107" t="s">
        <v>89</v>
      </c>
      <c r="H5" s="108" t="s">
        <v>47</v>
      </c>
      <c r="I5" s="104">
        <v>40178</v>
      </c>
      <c r="J5" s="100"/>
      <c r="K5" s="100"/>
      <c r="L5" s="102"/>
      <c r="M5" s="104">
        <v>40543</v>
      </c>
      <c r="N5" s="100"/>
      <c r="O5" s="101"/>
      <c r="P5" s="100"/>
      <c r="Q5" s="101"/>
      <c r="R5" s="100"/>
      <c r="S5" s="102"/>
      <c r="T5" s="103">
        <v>40908</v>
      </c>
      <c r="U5" s="100"/>
      <c r="V5" s="101"/>
      <c r="W5" s="100"/>
      <c r="X5" s="101"/>
      <c r="Y5" s="100"/>
      <c r="Z5" s="118"/>
      <c r="AA5" s="146"/>
    </row>
    <row r="6" spans="1:27" ht="12" customHeight="1" thickBot="1">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27" ht="15" customHeight="1">
      <c r="A7" s="109"/>
      <c r="B7" s="54"/>
      <c r="H7" s="88"/>
      <c r="I7" s="54"/>
      <c r="J7" s="54"/>
      <c r="K7" s="54"/>
      <c r="L7" s="91"/>
      <c r="M7" s="54"/>
      <c r="N7" s="54"/>
      <c r="O7" s="54"/>
      <c r="P7" s="54"/>
      <c r="Q7" s="54"/>
      <c r="R7" s="54"/>
      <c r="S7" s="91"/>
      <c r="T7" s="54"/>
      <c r="U7" s="54"/>
      <c r="V7" s="54"/>
      <c r="W7" s="54"/>
      <c r="X7" s="54"/>
      <c r="Y7" s="54"/>
      <c r="Z7" s="120"/>
      <c r="AA7" s="147"/>
    </row>
    <row r="8" spans="1:27" ht="15" customHeight="1">
      <c r="A8" s="110" t="s">
        <v>175</v>
      </c>
      <c r="B8" s="93">
        <v>36250</v>
      </c>
      <c r="C8" s="130"/>
      <c r="D8" s="67">
        <v>10</v>
      </c>
      <c r="E8" s="132">
        <v>1926</v>
      </c>
      <c r="F8" s="76">
        <v>0</v>
      </c>
      <c r="G8" s="74">
        <f>+E8-F8</f>
        <v>1926</v>
      </c>
      <c r="H8" s="96">
        <f>+(E8-F8)/(D8*12)</f>
        <v>16.05</v>
      </c>
      <c r="I8" s="74">
        <f>IF(B8&lt;$I$5,E8,0)</f>
        <v>1926</v>
      </c>
      <c r="J8" s="71">
        <f>IF(B8&gt;$I$5,0,IF(($I$5-B8)/30.4375&gt;(D8*12),(D8*12),($I$5-B8)/30.4375))</f>
        <v>120</v>
      </c>
      <c r="K8" s="74">
        <f>IF(H8*J8&gt;I8,-I8,-H8*J8)</f>
        <v>-1926</v>
      </c>
      <c r="L8" s="96">
        <f>+I8+K8</f>
        <v>0</v>
      </c>
      <c r="M8" s="74">
        <f>IF(AND($I$5&lt;B8,B8&lt;$M$5+1),E8,0)</f>
        <v>0</v>
      </c>
      <c r="N8" s="74">
        <f>IF(AND($I$5&lt;C8,C8&lt;$M$5+1),-E8,0)</f>
        <v>0</v>
      </c>
      <c r="O8" s="74">
        <f>+I8+M8+N8</f>
        <v>1926</v>
      </c>
      <c r="P8" s="67"/>
      <c r="Q8" s="74">
        <f>-H8*P8</f>
        <v>0</v>
      </c>
      <c r="R8" s="74">
        <f>IF(O8=0,0,K8+Q8)</f>
        <v>-1926</v>
      </c>
      <c r="S8" s="96">
        <f>+O8+R8</f>
        <v>0</v>
      </c>
      <c r="T8" s="74">
        <f>IF(AND($M$5&lt;B8,J8&lt;$T$5+1),E8,0)</f>
        <v>0</v>
      </c>
      <c r="U8" s="74">
        <f>IF(AND($M$5&lt;C8,C8&lt;$T$5+1),-E8,0)</f>
        <v>0</v>
      </c>
      <c r="V8" s="74">
        <f>+O8+T8+U8</f>
        <v>1926</v>
      </c>
      <c r="W8" s="67"/>
      <c r="X8" s="74">
        <f>-H8*W8</f>
        <v>0</v>
      </c>
      <c r="Y8" s="74">
        <f>IF(V8=0,0,R8+X8)</f>
        <v>-1926</v>
      </c>
      <c r="Z8" s="121">
        <f>+V8+Y8</f>
        <v>0</v>
      </c>
      <c r="AA8" s="148" t="str">
        <f>IF(J8+P8+W8&lt;((D8*12)+1),"OK","ERROR")</f>
        <v>OK</v>
      </c>
    </row>
    <row r="9" spans="1:27" ht="15" customHeight="1">
      <c r="A9" s="110" t="s">
        <v>176</v>
      </c>
      <c r="B9" s="93">
        <v>36433</v>
      </c>
      <c r="C9" s="130">
        <v>40574</v>
      </c>
      <c r="D9" s="67">
        <v>10</v>
      </c>
      <c r="E9" s="132">
        <v>3204.65</v>
      </c>
      <c r="F9" s="76">
        <v>0</v>
      </c>
      <c r="G9" s="74">
        <f aca="true" t="shared" si="0" ref="G9:G50">+E9-F9</f>
        <v>3204.65</v>
      </c>
      <c r="H9" s="96">
        <f aca="true" t="shared" si="1" ref="H9:H50">+(E9-F9)/(D9*12)</f>
        <v>26.705416666666668</v>
      </c>
      <c r="I9" s="74">
        <f aca="true" t="shared" si="2" ref="I9:I50">IF(B9&lt;$I$5,E9,0)</f>
        <v>3204.65</v>
      </c>
      <c r="J9" s="71">
        <f aca="true" t="shared" si="3" ref="J9:J50">IF(B9&gt;$I$5,0,IF(($I$5-B9)/30.4375&gt;(D9*12),(D9*12),($I$5-B9)/30.4375))</f>
        <v>120</v>
      </c>
      <c r="K9" s="74">
        <f aca="true" t="shared" si="4" ref="K9:K50">IF(H9*J9&gt;I9,-I9,-H9*J9)</f>
        <v>-3204.65</v>
      </c>
      <c r="L9" s="96">
        <f aca="true" t="shared" si="5" ref="L9:L50">+I9+K9</f>
        <v>0</v>
      </c>
      <c r="M9" s="74">
        <f aca="true" t="shared" si="6" ref="M9:M50">IF(AND($I$5&lt;B9,B9&lt;$M$5+1),E9,0)</f>
        <v>0</v>
      </c>
      <c r="N9" s="74">
        <f aca="true" t="shared" si="7" ref="N9:N50">IF(AND($I$5&lt;C9,C9&lt;$M$5+1),-E9,0)</f>
        <v>0</v>
      </c>
      <c r="O9" s="74">
        <f aca="true" t="shared" si="8" ref="O9:O50">+I9+M9+N9</f>
        <v>3204.65</v>
      </c>
      <c r="P9" s="67"/>
      <c r="Q9" s="74">
        <f aca="true" t="shared" si="9" ref="Q9:Q50">-H9*P9</f>
        <v>0</v>
      </c>
      <c r="R9" s="74">
        <f aca="true" t="shared" si="10" ref="R9:R50">IF(O9=0,0,K9+Q9)</f>
        <v>-3204.65</v>
      </c>
      <c r="S9" s="96">
        <f aca="true" t="shared" si="11" ref="S9:S50">+O9+R9</f>
        <v>0</v>
      </c>
      <c r="T9" s="74">
        <f aca="true" t="shared" si="12" ref="T9:T50">IF(AND($M$5&lt;B9,J9&lt;$T$5+1),E9,0)</f>
        <v>0</v>
      </c>
      <c r="U9" s="74">
        <f aca="true" t="shared" si="13" ref="U9:U50">IF(AND($M$5&lt;C9,C9&lt;$T$5+1),-E9,0)</f>
        <v>-3204.65</v>
      </c>
      <c r="V9" s="74">
        <f aca="true" t="shared" si="14" ref="V9:V50">+O9+T9+U9</f>
        <v>0</v>
      </c>
      <c r="W9" s="67"/>
      <c r="X9" s="74">
        <f aca="true" t="shared" si="15" ref="X9:X50">-H9*W9</f>
        <v>0</v>
      </c>
      <c r="Y9" s="74">
        <f aca="true" t="shared" si="16" ref="Y9:Y50">IF(V9=0,0,R9+X9)</f>
        <v>0</v>
      </c>
      <c r="Z9" s="121">
        <f aca="true" t="shared" si="17" ref="Z9:Z50">+V9+Y9</f>
        <v>0</v>
      </c>
      <c r="AA9" s="148" t="str">
        <f aca="true" t="shared" si="18" ref="AA9:AA50">IF(J9+P9+W9&lt;((D9*12)+1),"OK","ERROR")</f>
        <v>OK</v>
      </c>
    </row>
    <row r="10" spans="1:27" ht="15" customHeight="1">
      <c r="A10" s="110" t="s">
        <v>177</v>
      </c>
      <c r="B10" s="93">
        <v>37437</v>
      </c>
      <c r="C10" s="130"/>
      <c r="D10" s="67">
        <v>10</v>
      </c>
      <c r="E10" s="132">
        <v>5153.43</v>
      </c>
      <c r="F10" s="76">
        <v>0</v>
      </c>
      <c r="G10" s="74">
        <f t="shared" si="0"/>
        <v>5153.43</v>
      </c>
      <c r="H10" s="96">
        <f t="shared" si="1"/>
        <v>42.94525</v>
      </c>
      <c r="I10" s="74">
        <f t="shared" si="2"/>
        <v>5153.43</v>
      </c>
      <c r="J10" s="71">
        <f t="shared" si="3"/>
        <v>90.05338809034907</v>
      </c>
      <c r="K10" s="74">
        <f t="shared" si="4"/>
        <v>-3867.365264887064</v>
      </c>
      <c r="L10" s="96">
        <f t="shared" si="5"/>
        <v>1286.0647351129364</v>
      </c>
      <c r="M10" s="74">
        <f t="shared" si="6"/>
        <v>0</v>
      </c>
      <c r="N10" s="74">
        <f t="shared" si="7"/>
        <v>0</v>
      </c>
      <c r="O10" s="74">
        <f t="shared" si="8"/>
        <v>5153.43</v>
      </c>
      <c r="P10" s="67">
        <v>12</v>
      </c>
      <c r="Q10" s="74">
        <f t="shared" si="9"/>
        <v>-515.3430000000001</v>
      </c>
      <c r="R10" s="74">
        <f t="shared" si="10"/>
        <v>-4382.708264887064</v>
      </c>
      <c r="S10" s="96">
        <f t="shared" si="11"/>
        <v>770.7217351129366</v>
      </c>
      <c r="T10" s="74">
        <f t="shared" si="12"/>
        <v>0</v>
      </c>
      <c r="U10" s="74">
        <f t="shared" si="13"/>
        <v>0</v>
      </c>
      <c r="V10" s="74">
        <f t="shared" si="14"/>
        <v>5153.43</v>
      </c>
      <c r="W10" s="67">
        <v>12</v>
      </c>
      <c r="X10" s="74">
        <f t="shared" si="15"/>
        <v>-515.3430000000001</v>
      </c>
      <c r="Y10" s="74">
        <f t="shared" si="16"/>
        <v>-4898.051264887064</v>
      </c>
      <c r="Z10" s="121">
        <f t="shared" si="17"/>
        <v>255.37873511293674</v>
      </c>
      <c r="AA10" s="148" t="str">
        <f t="shared" si="18"/>
        <v>OK</v>
      </c>
    </row>
    <row r="11" spans="1:31" s="61" customFormat="1" ht="13.5" customHeight="1">
      <c r="A11" s="110" t="s">
        <v>178</v>
      </c>
      <c r="B11" s="93">
        <v>37376</v>
      </c>
      <c r="C11" s="130" t="s">
        <v>56</v>
      </c>
      <c r="D11" s="67">
        <v>10</v>
      </c>
      <c r="E11" s="132">
        <v>6800.92</v>
      </c>
      <c r="F11" s="76">
        <v>0</v>
      </c>
      <c r="G11" s="74">
        <f t="shared" si="0"/>
        <v>6800.92</v>
      </c>
      <c r="H11" s="96">
        <f t="shared" si="1"/>
        <v>56.67433333333334</v>
      </c>
      <c r="I11" s="74">
        <f t="shared" si="2"/>
        <v>6800.92</v>
      </c>
      <c r="J11" s="71">
        <f t="shared" si="3"/>
        <v>92.05749486652978</v>
      </c>
      <c r="K11" s="74">
        <f t="shared" si="4"/>
        <v>-5217.297149897331</v>
      </c>
      <c r="L11" s="96">
        <f t="shared" si="5"/>
        <v>1583.622850102669</v>
      </c>
      <c r="M11" s="74">
        <f t="shared" si="6"/>
        <v>0</v>
      </c>
      <c r="N11" s="74">
        <f t="shared" si="7"/>
        <v>0</v>
      </c>
      <c r="O11" s="74">
        <f t="shared" si="8"/>
        <v>6800.92</v>
      </c>
      <c r="P11" s="67">
        <v>12</v>
      </c>
      <c r="Q11" s="74">
        <f t="shared" si="9"/>
        <v>-680.0920000000001</v>
      </c>
      <c r="R11" s="74">
        <f t="shared" si="10"/>
        <v>-5897.389149897332</v>
      </c>
      <c r="S11" s="96">
        <f t="shared" si="11"/>
        <v>903.5308501026684</v>
      </c>
      <c r="T11" s="74">
        <f t="shared" si="12"/>
        <v>0</v>
      </c>
      <c r="U11" s="74">
        <f t="shared" si="13"/>
        <v>0</v>
      </c>
      <c r="V11" s="74">
        <f t="shared" si="14"/>
        <v>6800.92</v>
      </c>
      <c r="W11" s="67">
        <v>12</v>
      </c>
      <c r="X11" s="74">
        <f t="shared" si="15"/>
        <v>-680.0920000000001</v>
      </c>
      <c r="Y11" s="74">
        <f t="shared" si="16"/>
        <v>-6577.481149897332</v>
      </c>
      <c r="Z11" s="121">
        <f t="shared" si="17"/>
        <v>223.43885010266786</v>
      </c>
      <c r="AA11" s="148" t="str">
        <f t="shared" si="18"/>
        <v>OK</v>
      </c>
      <c r="AB11" s="55"/>
      <c r="AC11" s="55"/>
      <c r="AD11" s="55"/>
      <c r="AE11" s="55"/>
    </row>
    <row r="12" spans="1:31" s="61" customFormat="1" ht="13.5" customHeight="1">
      <c r="A12" s="110" t="s">
        <v>179</v>
      </c>
      <c r="B12" s="150">
        <v>37376</v>
      </c>
      <c r="C12" s="130" t="s">
        <v>56</v>
      </c>
      <c r="D12" s="67">
        <v>10</v>
      </c>
      <c r="E12" s="132">
        <v>5162.75</v>
      </c>
      <c r="F12" s="76">
        <v>0</v>
      </c>
      <c r="G12" s="74">
        <f t="shared" si="0"/>
        <v>5162.75</v>
      </c>
      <c r="H12" s="96">
        <f t="shared" si="1"/>
        <v>43.02291666666667</v>
      </c>
      <c r="I12" s="74">
        <f t="shared" si="2"/>
        <v>5162.75</v>
      </c>
      <c r="J12" s="71">
        <f t="shared" si="3"/>
        <v>92.05749486652978</v>
      </c>
      <c r="K12" s="74">
        <f>IF(H12*J12&gt;I12,-I12,-H12*J12)</f>
        <v>-3960.581930184805</v>
      </c>
      <c r="L12" s="96">
        <f>+I12+K12</f>
        <v>1202.168069815195</v>
      </c>
      <c r="M12" s="74">
        <f t="shared" si="6"/>
        <v>0</v>
      </c>
      <c r="N12" s="74">
        <f t="shared" si="7"/>
        <v>0</v>
      </c>
      <c r="O12" s="74">
        <f t="shared" si="8"/>
        <v>5162.75</v>
      </c>
      <c r="P12" s="67">
        <v>12</v>
      </c>
      <c r="Q12" s="74">
        <f t="shared" si="9"/>
        <v>-516.275</v>
      </c>
      <c r="R12" s="74">
        <f t="shared" si="10"/>
        <v>-4476.856930184805</v>
      </c>
      <c r="S12" s="96">
        <f t="shared" si="11"/>
        <v>685.8930698151953</v>
      </c>
      <c r="T12" s="74">
        <f t="shared" si="12"/>
        <v>0</v>
      </c>
      <c r="U12" s="74">
        <f t="shared" si="13"/>
        <v>0</v>
      </c>
      <c r="V12" s="74">
        <f t="shared" si="14"/>
        <v>5162.75</v>
      </c>
      <c r="W12" s="67">
        <v>12</v>
      </c>
      <c r="X12" s="74">
        <f t="shared" si="15"/>
        <v>-516.275</v>
      </c>
      <c r="Y12" s="74">
        <f t="shared" si="16"/>
        <v>-4993.131930184804</v>
      </c>
      <c r="Z12" s="121">
        <f t="shared" si="17"/>
        <v>169.61806981519567</v>
      </c>
      <c r="AA12" s="148" t="str">
        <f t="shared" si="18"/>
        <v>OK</v>
      </c>
      <c r="AB12" s="55"/>
      <c r="AC12" s="59"/>
      <c r="AD12" s="55"/>
      <c r="AE12" s="59"/>
    </row>
    <row r="13" spans="1:34" ht="12.75" customHeight="1">
      <c r="A13" s="111" t="s">
        <v>180</v>
      </c>
      <c r="B13" s="150">
        <v>37376</v>
      </c>
      <c r="C13" s="94"/>
      <c r="D13" s="67">
        <v>10</v>
      </c>
      <c r="E13" s="132">
        <v>8346</v>
      </c>
      <c r="F13" s="76">
        <v>0</v>
      </c>
      <c r="G13" s="74">
        <f t="shared" si="0"/>
        <v>8346</v>
      </c>
      <c r="H13" s="96">
        <f t="shared" si="1"/>
        <v>69.55</v>
      </c>
      <c r="I13" s="74">
        <f t="shared" si="2"/>
        <v>8346</v>
      </c>
      <c r="J13" s="71">
        <f t="shared" si="3"/>
        <v>92.05749486652978</v>
      </c>
      <c r="K13" s="74">
        <f t="shared" si="4"/>
        <v>-6402.598767967146</v>
      </c>
      <c r="L13" s="96">
        <f t="shared" si="5"/>
        <v>1943.4012320328538</v>
      </c>
      <c r="M13" s="74">
        <f t="shared" si="6"/>
        <v>0</v>
      </c>
      <c r="N13" s="74">
        <f t="shared" si="7"/>
        <v>0</v>
      </c>
      <c r="O13" s="74">
        <f t="shared" si="8"/>
        <v>8346</v>
      </c>
      <c r="P13" s="67">
        <v>12</v>
      </c>
      <c r="Q13" s="74">
        <f t="shared" si="9"/>
        <v>-834.5999999999999</v>
      </c>
      <c r="R13" s="74">
        <f t="shared" si="10"/>
        <v>-7237.198767967146</v>
      </c>
      <c r="S13" s="96">
        <f t="shared" si="11"/>
        <v>1108.8012320328544</v>
      </c>
      <c r="T13" s="74">
        <f t="shared" si="12"/>
        <v>0</v>
      </c>
      <c r="U13" s="74">
        <f t="shared" si="13"/>
        <v>0</v>
      </c>
      <c r="V13" s="74">
        <f t="shared" si="14"/>
        <v>8346</v>
      </c>
      <c r="W13" s="67">
        <v>12</v>
      </c>
      <c r="X13" s="74">
        <f t="shared" si="15"/>
        <v>-834.5999999999999</v>
      </c>
      <c r="Y13" s="74">
        <f t="shared" si="16"/>
        <v>-8071.798767967146</v>
      </c>
      <c r="Z13" s="121">
        <f t="shared" si="17"/>
        <v>274.201232032854</v>
      </c>
      <c r="AA13" s="148" t="str">
        <f t="shared" si="18"/>
        <v>OK</v>
      </c>
      <c r="AF13" s="5"/>
      <c r="AG13" s="5"/>
      <c r="AH13" s="5"/>
    </row>
    <row r="14" spans="1:34" ht="12.75" customHeight="1">
      <c r="A14" s="111" t="s">
        <v>181</v>
      </c>
      <c r="B14" s="130">
        <v>37376</v>
      </c>
      <c r="C14" s="94"/>
      <c r="D14" s="67">
        <v>10</v>
      </c>
      <c r="E14" s="132">
        <v>2255.56</v>
      </c>
      <c r="F14" s="76">
        <v>0</v>
      </c>
      <c r="G14" s="74">
        <f t="shared" si="0"/>
        <v>2255.56</v>
      </c>
      <c r="H14" s="96">
        <f t="shared" si="1"/>
        <v>18.796333333333333</v>
      </c>
      <c r="I14" s="74">
        <f t="shared" si="2"/>
        <v>2255.56</v>
      </c>
      <c r="J14" s="71">
        <f t="shared" si="3"/>
        <v>92.05749486652978</v>
      </c>
      <c r="K14" s="74">
        <f t="shared" si="4"/>
        <v>-1730.3433593429158</v>
      </c>
      <c r="L14" s="96">
        <f t="shared" si="5"/>
        <v>525.2166406570841</v>
      </c>
      <c r="M14" s="74">
        <f t="shared" si="6"/>
        <v>0</v>
      </c>
      <c r="N14" s="74">
        <f t="shared" si="7"/>
        <v>0</v>
      </c>
      <c r="O14" s="74">
        <f t="shared" si="8"/>
        <v>2255.56</v>
      </c>
      <c r="P14" s="67">
        <v>12</v>
      </c>
      <c r="Q14" s="74">
        <f t="shared" si="9"/>
        <v>-225.55599999999998</v>
      </c>
      <c r="R14" s="74">
        <f t="shared" si="10"/>
        <v>-1955.899359342916</v>
      </c>
      <c r="S14" s="96">
        <f t="shared" si="11"/>
        <v>299.66064065708406</v>
      </c>
      <c r="T14" s="74">
        <f t="shared" si="12"/>
        <v>0</v>
      </c>
      <c r="U14" s="74">
        <f t="shared" si="13"/>
        <v>0</v>
      </c>
      <c r="V14" s="74">
        <f t="shared" si="14"/>
        <v>2255.56</v>
      </c>
      <c r="W14" s="67">
        <v>12</v>
      </c>
      <c r="X14" s="74">
        <f t="shared" si="15"/>
        <v>-225.55599999999998</v>
      </c>
      <c r="Y14" s="74">
        <f t="shared" si="16"/>
        <v>-2181.455359342916</v>
      </c>
      <c r="Z14" s="121">
        <f t="shared" si="17"/>
        <v>74.10464065708402</v>
      </c>
      <c r="AA14" s="148" t="str">
        <f t="shared" si="18"/>
        <v>OK</v>
      </c>
      <c r="AF14" s="5"/>
      <c r="AG14" s="5"/>
      <c r="AH14" s="5"/>
    </row>
    <row r="15" spans="1:34" ht="13.5" customHeight="1">
      <c r="A15" s="111" t="s">
        <v>182</v>
      </c>
      <c r="B15" s="130">
        <v>37376</v>
      </c>
      <c r="C15" s="94"/>
      <c r="D15" s="67">
        <v>10</v>
      </c>
      <c r="E15" s="132">
        <v>3386.55</v>
      </c>
      <c r="F15" s="76">
        <v>0</v>
      </c>
      <c r="G15" s="74">
        <f t="shared" si="0"/>
        <v>3386.55</v>
      </c>
      <c r="H15" s="96">
        <f t="shared" si="1"/>
        <v>28.22125</v>
      </c>
      <c r="I15" s="74">
        <f t="shared" si="2"/>
        <v>3386.55</v>
      </c>
      <c r="J15" s="71">
        <f t="shared" si="3"/>
        <v>92.05749486652978</v>
      </c>
      <c r="K15" s="74">
        <f t="shared" si="4"/>
        <v>-2597.9775770020537</v>
      </c>
      <c r="L15" s="96">
        <f t="shared" si="5"/>
        <v>788.5724229979464</v>
      </c>
      <c r="M15" s="74">
        <f t="shared" si="6"/>
        <v>0</v>
      </c>
      <c r="N15" s="74">
        <f t="shared" si="7"/>
        <v>0</v>
      </c>
      <c r="O15" s="74">
        <f t="shared" si="8"/>
        <v>3386.55</v>
      </c>
      <c r="P15" s="67">
        <v>12</v>
      </c>
      <c r="Q15" s="74">
        <f t="shared" si="9"/>
        <v>-338.65500000000003</v>
      </c>
      <c r="R15" s="74">
        <f t="shared" si="10"/>
        <v>-2936.632577002054</v>
      </c>
      <c r="S15" s="96">
        <f t="shared" si="11"/>
        <v>449.91742299794623</v>
      </c>
      <c r="T15" s="74">
        <f t="shared" si="12"/>
        <v>0</v>
      </c>
      <c r="U15" s="74">
        <f t="shared" si="13"/>
        <v>0</v>
      </c>
      <c r="V15" s="74">
        <f t="shared" si="14"/>
        <v>3386.55</v>
      </c>
      <c r="W15" s="67">
        <v>12</v>
      </c>
      <c r="X15" s="74">
        <f t="shared" si="15"/>
        <v>-338.65500000000003</v>
      </c>
      <c r="Y15" s="74">
        <f t="shared" si="16"/>
        <v>-3275.287577002054</v>
      </c>
      <c r="Z15" s="121">
        <f t="shared" si="17"/>
        <v>111.26242299794603</v>
      </c>
      <c r="AA15" s="148" t="str">
        <f t="shared" si="18"/>
        <v>OK</v>
      </c>
      <c r="AF15" s="5"/>
      <c r="AG15" s="5"/>
      <c r="AH15" s="5"/>
    </row>
    <row r="16" spans="1:34" ht="13.5" customHeight="1">
      <c r="A16" s="111" t="s">
        <v>183</v>
      </c>
      <c r="B16" s="93">
        <v>37376</v>
      </c>
      <c r="C16" s="94"/>
      <c r="D16" s="67">
        <v>10</v>
      </c>
      <c r="E16" s="76">
        <v>936.25</v>
      </c>
      <c r="F16" s="76">
        <v>0</v>
      </c>
      <c r="G16" s="74">
        <f t="shared" si="0"/>
        <v>936.25</v>
      </c>
      <c r="H16" s="96">
        <f t="shared" si="1"/>
        <v>7.802083333333333</v>
      </c>
      <c r="I16" s="74">
        <f t="shared" si="2"/>
        <v>936.25</v>
      </c>
      <c r="J16" s="71">
        <f t="shared" si="3"/>
        <v>92.05749486652978</v>
      </c>
      <c r="K16" s="74">
        <f t="shared" si="4"/>
        <v>-718.2402464065708</v>
      </c>
      <c r="L16" s="96">
        <f t="shared" si="5"/>
        <v>218.0097535934292</v>
      </c>
      <c r="M16" s="74">
        <f t="shared" si="6"/>
        <v>0</v>
      </c>
      <c r="N16" s="74">
        <f t="shared" si="7"/>
        <v>0</v>
      </c>
      <c r="O16" s="74">
        <f t="shared" si="8"/>
        <v>936.25</v>
      </c>
      <c r="P16" s="67">
        <v>12</v>
      </c>
      <c r="Q16" s="74">
        <f t="shared" si="9"/>
        <v>-93.625</v>
      </c>
      <c r="R16" s="74">
        <f t="shared" si="10"/>
        <v>-811.8652464065708</v>
      </c>
      <c r="S16" s="96">
        <f t="shared" si="11"/>
        <v>124.3847535934292</v>
      </c>
      <c r="T16" s="74">
        <f t="shared" si="12"/>
        <v>0</v>
      </c>
      <c r="U16" s="74">
        <f t="shared" si="13"/>
        <v>0</v>
      </c>
      <c r="V16" s="74">
        <f t="shared" si="14"/>
        <v>936.25</v>
      </c>
      <c r="W16" s="67">
        <v>12</v>
      </c>
      <c r="X16" s="74">
        <f t="shared" si="15"/>
        <v>-93.625</v>
      </c>
      <c r="Y16" s="74">
        <f t="shared" si="16"/>
        <v>-905.4902464065708</v>
      </c>
      <c r="Z16" s="121">
        <f t="shared" si="17"/>
        <v>30.759753593429195</v>
      </c>
      <c r="AA16" s="148" t="str">
        <f t="shared" si="18"/>
        <v>OK</v>
      </c>
      <c r="AF16" s="5"/>
      <c r="AG16" s="5"/>
      <c r="AH16" s="5"/>
    </row>
    <row r="17" spans="1:34" ht="13.5" customHeight="1">
      <c r="A17" s="111" t="s">
        <v>184</v>
      </c>
      <c r="B17" s="93">
        <v>37376</v>
      </c>
      <c r="C17" s="94"/>
      <c r="D17" s="67">
        <v>10</v>
      </c>
      <c r="E17" s="76">
        <v>3929.04</v>
      </c>
      <c r="F17" s="76">
        <v>0</v>
      </c>
      <c r="G17" s="74">
        <f t="shared" si="0"/>
        <v>3929.04</v>
      </c>
      <c r="H17" s="96">
        <f t="shared" si="1"/>
        <v>32.742</v>
      </c>
      <c r="I17" s="74">
        <f t="shared" si="2"/>
        <v>3929.04</v>
      </c>
      <c r="J17" s="71">
        <f t="shared" si="3"/>
        <v>92.05749486652978</v>
      </c>
      <c r="K17" s="74">
        <f t="shared" si="4"/>
        <v>-3014.146496919918</v>
      </c>
      <c r="L17" s="96">
        <f t="shared" si="5"/>
        <v>914.8935030800822</v>
      </c>
      <c r="M17" s="74">
        <f t="shared" si="6"/>
        <v>0</v>
      </c>
      <c r="N17" s="74">
        <f t="shared" si="7"/>
        <v>0</v>
      </c>
      <c r="O17" s="74">
        <f t="shared" si="8"/>
        <v>3929.04</v>
      </c>
      <c r="P17" s="67">
        <v>12</v>
      </c>
      <c r="Q17" s="74">
        <f t="shared" si="9"/>
        <v>-392.904</v>
      </c>
      <c r="R17" s="74">
        <f t="shared" si="10"/>
        <v>-3407.050496919918</v>
      </c>
      <c r="S17" s="96">
        <f t="shared" si="11"/>
        <v>521.9895030800822</v>
      </c>
      <c r="T17" s="74">
        <f t="shared" si="12"/>
        <v>0</v>
      </c>
      <c r="U17" s="74">
        <f t="shared" si="13"/>
        <v>0</v>
      </c>
      <c r="V17" s="74">
        <f t="shared" si="14"/>
        <v>3929.04</v>
      </c>
      <c r="W17" s="67">
        <v>12</v>
      </c>
      <c r="X17" s="74">
        <f t="shared" si="15"/>
        <v>-392.904</v>
      </c>
      <c r="Y17" s="74">
        <f t="shared" si="16"/>
        <v>-3799.954496919918</v>
      </c>
      <c r="Z17" s="121">
        <f t="shared" si="17"/>
        <v>129.08550308008216</v>
      </c>
      <c r="AA17" s="148" t="str">
        <f t="shared" si="18"/>
        <v>OK</v>
      </c>
      <c r="AF17" s="5"/>
      <c r="AG17" s="5"/>
      <c r="AH17" s="5"/>
    </row>
    <row r="18" spans="1:34" ht="13.5" customHeight="1">
      <c r="A18" s="111" t="s">
        <v>185</v>
      </c>
      <c r="B18" s="93">
        <v>37376</v>
      </c>
      <c r="C18" s="94"/>
      <c r="D18" s="67">
        <v>10</v>
      </c>
      <c r="E18" s="76">
        <v>807.85</v>
      </c>
      <c r="F18" s="76">
        <v>0</v>
      </c>
      <c r="G18" s="74">
        <f t="shared" si="0"/>
        <v>807.85</v>
      </c>
      <c r="H18" s="96">
        <f t="shared" si="1"/>
        <v>6.732083333333334</v>
      </c>
      <c r="I18" s="74">
        <f t="shared" si="2"/>
        <v>807.85</v>
      </c>
      <c r="J18" s="71">
        <f t="shared" si="3"/>
        <v>92.05749486652978</v>
      </c>
      <c r="K18" s="74">
        <f t="shared" si="4"/>
        <v>-619.738726899384</v>
      </c>
      <c r="L18" s="96">
        <f t="shared" si="5"/>
        <v>188.11127310061602</v>
      </c>
      <c r="M18" s="74">
        <f t="shared" si="6"/>
        <v>0</v>
      </c>
      <c r="N18" s="74">
        <f t="shared" si="7"/>
        <v>0</v>
      </c>
      <c r="O18" s="74">
        <f t="shared" si="8"/>
        <v>807.85</v>
      </c>
      <c r="P18" s="67">
        <v>12</v>
      </c>
      <c r="Q18" s="74">
        <f t="shared" si="9"/>
        <v>-80.785</v>
      </c>
      <c r="R18" s="74">
        <f t="shared" si="10"/>
        <v>-700.523726899384</v>
      </c>
      <c r="S18" s="96">
        <f t="shared" si="11"/>
        <v>107.32627310061605</v>
      </c>
      <c r="T18" s="74">
        <f t="shared" si="12"/>
        <v>0</v>
      </c>
      <c r="U18" s="74">
        <f t="shared" si="13"/>
        <v>0</v>
      </c>
      <c r="V18" s="74">
        <f t="shared" si="14"/>
        <v>807.85</v>
      </c>
      <c r="W18" s="67">
        <v>12</v>
      </c>
      <c r="X18" s="74">
        <f t="shared" si="15"/>
        <v>-80.785</v>
      </c>
      <c r="Y18" s="74">
        <f t="shared" si="16"/>
        <v>-781.3087268993839</v>
      </c>
      <c r="Z18" s="121">
        <f t="shared" si="17"/>
        <v>26.54127310061608</v>
      </c>
      <c r="AA18" s="148" t="str">
        <f t="shared" si="18"/>
        <v>OK</v>
      </c>
      <c r="AF18" s="5"/>
      <c r="AG18" s="5"/>
      <c r="AH18" s="5"/>
    </row>
    <row r="19" spans="1:34" ht="13.5" customHeight="1">
      <c r="A19" s="111" t="s">
        <v>186</v>
      </c>
      <c r="B19" s="93">
        <v>37376</v>
      </c>
      <c r="C19" s="94"/>
      <c r="D19" s="67">
        <v>10</v>
      </c>
      <c r="E19" s="76">
        <v>1364.25</v>
      </c>
      <c r="F19" s="76">
        <v>0</v>
      </c>
      <c r="G19" s="74">
        <f t="shared" si="0"/>
        <v>1364.25</v>
      </c>
      <c r="H19" s="96">
        <f t="shared" si="1"/>
        <v>11.36875</v>
      </c>
      <c r="I19" s="74">
        <f t="shared" si="2"/>
        <v>1364.25</v>
      </c>
      <c r="J19" s="71">
        <f t="shared" si="3"/>
        <v>92.05749486652978</v>
      </c>
      <c r="K19" s="74">
        <f t="shared" si="4"/>
        <v>-1046.5786447638604</v>
      </c>
      <c r="L19" s="96">
        <f t="shared" si="5"/>
        <v>317.67135523613956</v>
      </c>
      <c r="M19" s="74">
        <f t="shared" si="6"/>
        <v>0</v>
      </c>
      <c r="N19" s="74">
        <f t="shared" si="7"/>
        <v>0</v>
      </c>
      <c r="O19" s="74">
        <f t="shared" si="8"/>
        <v>1364.25</v>
      </c>
      <c r="P19" s="67">
        <v>12</v>
      </c>
      <c r="Q19" s="74">
        <f t="shared" si="9"/>
        <v>-136.425</v>
      </c>
      <c r="R19" s="74">
        <f t="shared" si="10"/>
        <v>-1183.0036447638604</v>
      </c>
      <c r="S19" s="96">
        <f t="shared" si="11"/>
        <v>181.2463552361396</v>
      </c>
      <c r="T19" s="74">
        <f t="shared" si="12"/>
        <v>0</v>
      </c>
      <c r="U19" s="74">
        <f t="shared" si="13"/>
        <v>0</v>
      </c>
      <c r="V19" s="74">
        <f t="shared" si="14"/>
        <v>1364.25</v>
      </c>
      <c r="W19" s="67">
        <v>12</v>
      </c>
      <c r="X19" s="74">
        <f t="shared" si="15"/>
        <v>-136.425</v>
      </c>
      <c r="Y19" s="74">
        <f t="shared" si="16"/>
        <v>-1319.4286447638603</v>
      </c>
      <c r="Z19" s="121">
        <f t="shared" si="17"/>
        <v>44.82135523613965</v>
      </c>
      <c r="AA19" s="148" t="str">
        <f t="shared" si="18"/>
        <v>OK</v>
      </c>
      <c r="AF19" s="5"/>
      <c r="AG19" s="5"/>
      <c r="AH19" s="5"/>
    </row>
    <row r="20" spans="1:34" ht="13.5" customHeight="1">
      <c r="A20" s="111" t="s">
        <v>187</v>
      </c>
      <c r="B20" s="93">
        <v>37407</v>
      </c>
      <c r="C20" s="95"/>
      <c r="D20" s="67">
        <v>10</v>
      </c>
      <c r="E20" s="76">
        <v>3504.25</v>
      </c>
      <c r="F20" s="76">
        <v>0</v>
      </c>
      <c r="G20" s="74">
        <f t="shared" si="0"/>
        <v>3504.25</v>
      </c>
      <c r="H20" s="96">
        <f t="shared" si="1"/>
        <v>29.202083333333334</v>
      </c>
      <c r="I20" s="74">
        <f t="shared" si="2"/>
        <v>3504.25</v>
      </c>
      <c r="J20" s="71">
        <f t="shared" si="3"/>
        <v>91.03901437371663</v>
      </c>
      <c r="K20" s="74">
        <f t="shared" si="4"/>
        <v>-2658.528884325804</v>
      </c>
      <c r="L20" s="96">
        <f t="shared" si="5"/>
        <v>845.721115674196</v>
      </c>
      <c r="M20" s="74">
        <f t="shared" si="6"/>
        <v>0</v>
      </c>
      <c r="N20" s="74">
        <f t="shared" si="7"/>
        <v>0</v>
      </c>
      <c r="O20" s="74">
        <f t="shared" si="8"/>
        <v>3504.25</v>
      </c>
      <c r="P20" s="67">
        <v>12</v>
      </c>
      <c r="Q20" s="74">
        <f t="shared" si="9"/>
        <v>-350.425</v>
      </c>
      <c r="R20" s="74">
        <f t="shared" si="10"/>
        <v>-3008.953884325804</v>
      </c>
      <c r="S20" s="96">
        <f t="shared" si="11"/>
        <v>495.2961156741958</v>
      </c>
      <c r="T20" s="74">
        <f t="shared" si="12"/>
        <v>0</v>
      </c>
      <c r="U20" s="74">
        <f t="shared" si="13"/>
        <v>0</v>
      </c>
      <c r="V20" s="74">
        <f t="shared" si="14"/>
        <v>3504.25</v>
      </c>
      <c r="W20" s="67">
        <v>12</v>
      </c>
      <c r="X20" s="74">
        <f t="shared" si="15"/>
        <v>-350.425</v>
      </c>
      <c r="Y20" s="74">
        <f t="shared" si="16"/>
        <v>-3359.3788843258044</v>
      </c>
      <c r="Z20" s="121">
        <f t="shared" si="17"/>
        <v>144.8711156741956</v>
      </c>
      <c r="AA20" s="148" t="str">
        <f t="shared" si="18"/>
        <v>OK</v>
      </c>
      <c r="AF20" s="5"/>
      <c r="AG20" s="5"/>
      <c r="AH20" s="5"/>
    </row>
    <row r="21" spans="1:34" ht="13.5" customHeight="1">
      <c r="A21" s="111" t="s">
        <v>195</v>
      </c>
      <c r="B21" s="93">
        <v>38112</v>
      </c>
      <c r="C21" s="95"/>
      <c r="D21" s="67">
        <v>10</v>
      </c>
      <c r="E21" s="76">
        <v>10000</v>
      </c>
      <c r="F21" s="76">
        <v>0</v>
      </c>
      <c r="G21" s="74">
        <f aca="true" t="shared" si="19" ref="G21:G32">+E21-F21</f>
        <v>10000</v>
      </c>
      <c r="H21" s="96">
        <f aca="true" t="shared" si="20" ref="H21:H32">+(E21-F21)/(D21*12)</f>
        <v>83.33333333333333</v>
      </c>
      <c r="I21" s="74">
        <f aca="true" t="shared" si="21" ref="I21:I32">IF(B21&lt;$I$5,E21,0)</f>
        <v>10000</v>
      </c>
      <c r="J21" s="71">
        <f aca="true" t="shared" si="22" ref="J21:J32">IF(B21&gt;$I$5,0,IF(($I$5-B21)/30.4375&gt;(D21*12),(D21*12),($I$5-B21)/30.4375))</f>
        <v>67.87679671457906</v>
      </c>
      <c r="K21" s="74">
        <f aca="true" t="shared" si="23" ref="K21:K32">IF(H21*J21&gt;I21,-I21,-H21*J21)</f>
        <v>-5656.399726214921</v>
      </c>
      <c r="L21" s="96">
        <f aca="true" t="shared" si="24" ref="L21:L32">+I21+K21</f>
        <v>4343.600273785079</v>
      </c>
      <c r="M21" s="74">
        <f aca="true" t="shared" si="25" ref="M21:M32">IF(AND($I$5&lt;B21,B21&lt;$M$5+1),E21,0)</f>
        <v>0</v>
      </c>
      <c r="N21" s="74">
        <f aca="true" t="shared" si="26" ref="N21:N32">IF(AND($I$5&lt;C21,C21&lt;$M$5+1),-E21,0)</f>
        <v>0</v>
      </c>
      <c r="O21" s="74">
        <f aca="true" t="shared" si="27" ref="O21:O32">+I21+M21+N21</f>
        <v>10000</v>
      </c>
      <c r="P21" s="67">
        <v>12</v>
      </c>
      <c r="Q21" s="74">
        <f aca="true" t="shared" si="28" ref="Q21:Q32">-H21*P21</f>
        <v>-1000</v>
      </c>
      <c r="R21" s="74">
        <f aca="true" t="shared" si="29" ref="R21:R32">IF(O21=0,0,K21+Q21)</f>
        <v>-6656.399726214921</v>
      </c>
      <c r="S21" s="96">
        <f aca="true" t="shared" si="30" ref="S21:S32">+O21+R21</f>
        <v>3343.6002737850786</v>
      </c>
      <c r="T21" s="74">
        <f aca="true" t="shared" si="31" ref="T21:T32">IF(AND($M$5&lt;B21,J21&lt;$T$5+1),E21,0)</f>
        <v>0</v>
      </c>
      <c r="U21" s="74">
        <f aca="true" t="shared" si="32" ref="U21:U32">IF(AND($M$5&lt;C21,C21&lt;$T$5+1),-E21,0)</f>
        <v>0</v>
      </c>
      <c r="V21" s="74">
        <f aca="true" t="shared" si="33" ref="V21:V32">+O21+T21+U21</f>
        <v>10000</v>
      </c>
      <c r="W21" s="67">
        <v>12</v>
      </c>
      <c r="X21" s="74">
        <f aca="true" t="shared" si="34" ref="X21:X32">-H21*W21</f>
        <v>-1000</v>
      </c>
      <c r="Y21" s="74">
        <f aca="true" t="shared" si="35" ref="Y21:Y32">IF(V21=0,0,R21+X21)</f>
        <v>-7656.399726214921</v>
      </c>
      <c r="Z21" s="121">
        <f aca="true" t="shared" si="36" ref="Z21:Z32">+V21+Y21</f>
        <v>2343.6002737850786</v>
      </c>
      <c r="AA21" s="148" t="str">
        <f aca="true" t="shared" si="37" ref="AA21:AA32">IF(J21+P21+W21&lt;((D21*12)+1),"OK","ERROR")</f>
        <v>OK</v>
      </c>
      <c r="AF21" s="5"/>
      <c r="AG21" s="5"/>
      <c r="AH21" s="5"/>
    </row>
    <row r="22" spans="1:34" ht="13.5" customHeight="1">
      <c r="A22" s="111" t="s">
        <v>188</v>
      </c>
      <c r="B22" s="93">
        <v>38355</v>
      </c>
      <c r="C22" s="95"/>
      <c r="D22" s="67">
        <v>10</v>
      </c>
      <c r="E22" s="76">
        <v>75430</v>
      </c>
      <c r="F22" s="76">
        <v>7500</v>
      </c>
      <c r="G22" s="74">
        <f t="shared" si="19"/>
        <v>67930</v>
      </c>
      <c r="H22" s="96">
        <f t="shared" si="20"/>
        <v>566.0833333333334</v>
      </c>
      <c r="I22" s="74">
        <f t="shared" si="21"/>
        <v>75430</v>
      </c>
      <c r="J22" s="71">
        <f t="shared" si="22"/>
        <v>59.893223819301845</v>
      </c>
      <c r="K22" s="74">
        <f t="shared" si="23"/>
        <v>-33904.55578370979</v>
      </c>
      <c r="L22" s="96">
        <f t="shared" si="24"/>
        <v>41525.44421629021</v>
      </c>
      <c r="M22" s="74">
        <f t="shared" si="25"/>
        <v>0</v>
      </c>
      <c r="N22" s="74">
        <f t="shared" si="26"/>
        <v>0</v>
      </c>
      <c r="O22" s="74">
        <f t="shared" si="27"/>
        <v>75430</v>
      </c>
      <c r="P22" s="67">
        <v>12</v>
      </c>
      <c r="Q22" s="74">
        <f t="shared" si="28"/>
        <v>-6793</v>
      </c>
      <c r="R22" s="74">
        <f t="shared" si="29"/>
        <v>-40697.55578370979</v>
      </c>
      <c r="S22" s="96">
        <f t="shared" si="30"/>
        <v>34732.44421629021</v>
      </c>
      <c r="T22" s="74">
        <f t="shared" si="31"/>
        <v>0</v>
      </c>
      <c r="U22" s="74">
        <f t="shared" si="32"/>
        <v>0</v>
      </c>
      <c r="V22" s="74">
        <f t="shared" si="33"/>
        <v>75430</v>
      </c>
      <c r="W22" s="67">
        <v>12</v>
      </c>
      <c r="X22" s="74">
        <f t="shared" si="34"/>
        <v>-6793</v>
      </c>
      <c r="Y22" s="74">
        <f t="shared" si="35"/>
        <v>-47490.55578370979</v>
      </c>
      <c r="Z22" s="121">
        <f t="shared" si="36"/>
        <v>27939.444216290212</v>
      </c>
      <c r="AA22" s="148" t="str">
        <f t="shared" si="37"/>
        <v>OK</v>
      </c>
      <c r="AF22" s="5"/>
      <c r="AG22" s="5"/>
      <c r="AH22" s="5"/>
    </row>
    <row r="23" spans="1:34" ht="13.5" customHeight="1">
      <c r="A23" s="111" t="s">
        <v>189</v>
      </c>
      <c r="B23" s="93">
        <v>39603</v>
      </c>
      <c r="C23" s="95"/>
      <c r="D23" s="67">
        <v>10</v>
      </c>
      <c r="E23" s="76">
        <v>96960</v>
      </c>
      <c r="F23" s="76">
        <v>9700</v>
      </c>
      <c r="G23" s="74">
        <f t="shared" si="19"/>
        <v>87260</v>
      </c>
      <c r="H23" s="96">
        <f t="shared" si="20"/>
        <v>727.1666666666666</v>
      </c>
      <c r="I23" s="74">
        <f t="shared" si="21"/>
        <v>96960</v>
      </c>
      <c r="J23" s="71">
        <f t="shared" si="22"/>
        <v>18.8911704312115</v>
      </c>
      <c r="K23" s="191">
        <f>IF(H23*J23&gt;I23,-I23,-H23*J23)-27.41</f>
        <v>-13764.43943189596</v>
      </c>
      <c r="L23" s="96">
        <f t="shared" si="24"/>
        <v>83195.56056810403</v>
      </c>
      <c r="M23" s="74">
        <f t="shared" si="25"/>
        <v>0</v>
      </c>
      <c r="N23" s="74">
        <f t="shared" si="26"/>
        <v>0</v>
      </c>
      <c r="O23" s="74">
        <f t="shared" si="27"/>
        <v>96960</v>
      </c>
      <c r="P23" s="67">
        <v>12</v>
      </c>
      <c r="Q23" s="74">
        <f t="shared" si="28"/>
        <v>-8726</v>
      </c>
      <c r="R23" s="74">
        <f t="shared" si="29"/>
        <v>-22490.43943189596</v>
      </c>
      <c r="S23" s="96">
        <f t="shared" si="30"/>
        <v>74469.56056810403</v>
      </c>
      <c r="T23" s="74">
        <f t="shared" si="31"/>
        <v>0</v>
      </c>
      <c r="U23" s="74">
        <f t="shared" si="32"/>
        <v>0</v>
      </c>
      <c r="V23" s="74">
        <f t="shared" si="33"/>
        <v>96960</v>
      </c>
      <c r="W23" s="67">
        <v>12</v>
      </c>
      <c r="X23" s="74">
        <f t="shared" si="34"/>
        <v>-8726</v>
      </c>
      <c r="Y23" s="74">
        <f t="shared" si="35"/>
        <v>-31216.43943189596</v>
      </c>
      <c r="Z23" s="121">
        <f t="shared" si="36"/>
        <v>65743.56056810403</v>
      </c>
      <c r="AA23" s="148" t="str">
        <f t="shared" si="37"/>
        <v>OK</v>
      </c>
      <c r="AF23" s="5"/>
      <c r="AG23" s="5"/>
      <c r="AH23" s="5"/>
    </row>
    <row r="24" spans="1:34" ht="13.5" customHeight="1">
      <c r="A24" s="111" t="s">
        <v>193</v>
      </c>
      <c r="B24" s="93">
        <v>35970</v>
      </c>
      <c r="C24" s="95"/>
      <c r="D24" s="67">
        <v>10</v>
      </c>
      <c r="E24" s="76">
        <v>6213.4</v>
      </c>
      <c r="F24" s="76">
        <v>0</v>
      </c>
      <c r="G24" s="74">
        <f t="shared" si="19"/>
        <v>6213.4</v>
      </c>
      <c r="H24" s="96">
        <f t="shared" si="20"/>
        <v>51.77833333333333</v>
      </c>
      <c r="I24" s="74">
        <f t="shared" si="21"/>
        <v>6213.4</v>
      </c>
      <c r="J24" s="71">
        <f t="shared" si="22"/>
        <v>120</v>
      </c>
      <c r="K24" s="74">
        <f t="shared" si="23"/>
        <v>-6213.4</v>
      </c>
      <c r="L24" s="96">
        <f t="shared" si="24"/>
        <v>0</v>
      </c>
      <c r="M24" s="74">
        <f t="shared" si="25"/>
        <v>0</v>
      </c>
      <c r="N24" s="74">
        <f t="shared" si="26"/>
        <v>0</v>
      </c>
      <c r="O24" s="74">
        <f t="shared" si="27"/>
        <v>6213.4</v>
      </c>
      <c r="P24" s="67"/>
      <c r="Q24" s="74">
        <f t="shared" si="28"/>
        <v>0</v>
      </c>
      <c r="R24" s="74">
        <f t="shared" si="29"/>
        <v>-6213.4</v>
      </c>
      <c r="S24" s="96">
        <f t="shared" si="30"/>
        <v>0</v>
      </c>
      <c r="T24" s="74">
        <f t="shared" si="31"/>
        <v>0</v>
      </c>
      <c r="U24" s="74">
        <f t="shared" si="32"/>
        <v>0</v>
      </c>
      <c r="V24" s="74">
        <f t="shared" si="33"/>
        <v>6213.4</v>
      </c>
      <c r="W24" s="67"/>
      <c r="X24" s="74">
        <f t="shared" si="34"/>
        <v>0</v>
      </c>
      <c r="Y24" s="74">
        <f t="shared" si="35"/>
        <v>-6213.4</v>
      </c>
      <c r="Z24" s="121">
        <f t="shared" si="36"/>
        <v>0</v>
      </c>
      <c r="AA24" s="148" t="str">
        <f t="shared" si="37"/>
        <v>OK</v>
      </c>
      <c r="AF24" s="5"/>
      <c r="AG24" s="5"/>
      <c r="AH24" s="5"/>
    </row>
    <row r="25" spans="1:34" ht="13.5" customHeight="1">
      <c r="A25" s="111" t="s">
        <v>190</v>
      </c>
      <c r="B25" s="93">
        <v>35747</v>
      </c>
      <c r="C25" s="94"/>
      <c r="D25" s="67">
        <v>10</v>
      </c>
      <c r="E25" s="76">
        <v>5564</v>
      </c>
      <c r="F25" s="76">
        <v>0</v>
      </c>
      <c r="G25" s="74">
        <f t="shared" si="19"/>
        <v>5564</v>
      </c>
      <c r="H25" s="96">
        <f t="shared" si="20"/>
        <v>46.36666666666667</v>
      </c>
      <c r="I25" s="74">
        <f t="shared" si="21"/>
        <v>5564</v>
      </c>
      <c r="J25" s="71">
        <f t="shared" si="22"/>
        <v>120</v>
      </c>
      <c r="K25" s="74">
        <f t="shared" si="23"/>
        <v>-5564</v>
      </c>
      <c r="L25" s="96">
        <f t="shared" si="24"/>
        <v>0</v>
      </c>
      <c r="M25" s="74">
        <f t="shared" si="25"/>
        <v>0</v>
      </c>
      <c r="N25" s="74">
        <f t="shared" si="26"/>
        <v>0</v>
      </c>
      <c r="O25" s="74">
        <f t="shared" si="27"/>
        <v>5564</v>
      </c>
      <c r="P25" s="67"/>
      <c r="Q25" s="74">
        <f t="shared" si="28"/>
        <v>0</v>
      </c>
      <c r="R25" s="74">
        <f t="shared" si="29"/>
        <v>-5564</v>
      </c>
      <c r="S25" s="96">
        <f t="shared" si="30"/>
        <v>0</v>
      </c>
      <c r="T25" s="74">
        <f t="shared" si="31"/>
        <v>0</v>
      </c>
      <c r="U25" s="74">
        <f t="shared" si="32"/>
        <v>0</v>
      </c>
      <c r="V25" s="74">
        <f t="shared" si="33"/>
        <v>5564</v>
      </c>
      <c r="W25" s="67"/>
      <c r="X25" s="74">
        <f t="shared" si="34"/>
        <v>0</v>
      </c>
      <c r="Y25" s="74">
        <f t="shared" si="35"/>
        <v>-5564</v>
      </c>
      <c r="Z25" s="121">
        <f t="shared" si="36"/>
        <v>0</v>
      </c>
      <c r="AA25" s="148" t="str">
        <f t="shared" si="37"/>
        <v>OK</v>
      </c>
      <c r="AF25" s="5"/>
      <c r="AG25" s="5"/>
      <c r="AH25" s="5"/>
    </row>
    <row r="26" spans="1:34" ht="13.5" customHeight="1">
      <c r="A26" s="110" t="s">
        <v>191</v>
      </c>
      <c r="B26" s="93">
        <v>30421</v>
      </c>
      <c r="C26" s="68"/>
      <c r="D26" s="67">
        <v>10</v>
      </c>
      <c r="E26" s="76">
        <v>4725</v>
      </c>
      <c r="F26" s="76">
        <v>0</v>
      </c>
      <c r="G26" s="74">
        <f t="shared" si="19"/>
        <v>4725</v>
      </c>
      <c r="H26" s="96">
        <f t="shared" si="20"/>
        <v>39.375</v>
      </c>
      <c r="I26" s="74">
        <f t="shared" si="21"/>
        <v>4725</v>
      </c>
      <c r="J26" s="71">
        <f t="shared" si="22"/>
        <v>120</v>
      </c>
      <c r="K26" s="74">
        <f t="shared" si="23"/>
        <v>-4725</v>
      </c>
      <c r="L26" s="96">
        <f t="shared" si="24"/>
        <v>0</v>
      </c>
      <c r="M26" s="74">
        <f t="shared" si="25"/>
        <v>0</v>
      </c>
      <c r="N26" s="74">
        <f t="shared" si="26"/>
        <v>0</v>
      </c>
      <c r="O26" s="74">
        <f t="shared" si="27"/>
        <v>4725</v>
      </c>
      <c r="P26" s="67"/>
      <c r="Q26" s="74">
        <f t="shared" si="28"/>
        <v>0</v>
      </c>
      <c r="R26" s="74">
        <f t="shared" si="29"/>
        <v>-4725</v>
      </c>
      <c r="S26" s="96">
        <f t="shared" si="30"/>
        <v>0</v>
      </c>
      <c r="T26" s="74">
        <f t="shared" si="31"/>
        <v>0</v>
      </c>
      <c r="U26" s="74">
        <f t="shared" si="32"/>
        <v>0</v>
      </c>
      <c r="V26" s="74">
        <f t="shared" si="33"/>
        <v>4725</v>
      </c>
      <c r="W26" s="67"/>
      <c r="X26" s="74">
        <f t="shared" si="34"/>
        <v>0</v>
      </c>
      <c r="Y26" s="74">
        <f t="shared" si="35"/>
        <v>-4725</v>
      </c>
      <c r="Z26" s="121">
        <f t="shared" si="36"/>
        <v>0</v>
      </c>
      <c r="AA26" s="148" t="str">
        <f t="shared" si="37"/>
        <v>OK</v>
      </c>
      <c r="AF26" s="5"/>
      <c r="AG26" s="5"/>
      <c r="AH26" s="5"/>
    </row>
    <row r="27" spans="1:34" ht="13.5" customHeight="1">
      <c r="A27" s="111" t="s">
        <v>194</v>
      </c>
      <c r="B27" s="93">
        <v>36658</v>
      </c>
      <c r="C27" s="95"/>
      <c r="D27" s="67">
        <v>10</v>
      </c>
      <c r="E27" s="76">
        <v>16155.14</v>
      </c>
      <c r="F27" s="76">
        <v>0</v>
      </c>
      <c r="G27" s="74">
        <f t="shared" si="19"/>
        <v>16155.14</v>
      </c>
      <c r="H27" s="96">
        <f t="shared" si="20"/>
        <v>134.62616666666665</v>
      </c>
      <c r="I27" s="74">
        <f t="shared" si="21"/>
        <v>16155.14</v>
      </c>
      <c r="J27" s="71">
        <f t="shared" si="22"/>
        <v>115.64681724845995</v>
      </c>
      <c r="K27" s="74">
        <f t="shared" si="23"/>
        <v>-15569.087693360709</v>
      </c>
      <c r="L27" s="96">
        <f t="shared" si="24"/>
        <v>586.0523066392907</v>
      </c>
      <c r="M27" s="74">
        <f t="shared" si="25"/>
        <v>0</v>
      </c>
      <c r="N27" s="74">
        <f t="shared" si="26"/>
        <v>0</v>
      </c>
      <c r="O27" s="74">
        <f t="shared" si="27"/>
        <v>16155.14</v>
      </c>
      <c r="P27" s="67">
        <v>4</v>
      </c>
      <c r="Q27" s="74">
        <f t="shared" si="28"/>
        <v>-538.5046666666666</v>
      </c>
      <c r="R27" s="74">
        <f t="shared" si="29"/>
        <v>-16107.592360027375</v>
      </c>
      <c r="S27" s="96">
        <f t="shared" si="30"/>
        <v>47.54763997262489</v>
      </c>
      <c r="T27" s="74">
        <f t="shared" si="31"/>
        <v>0</v>
      </c>
      <c r="U27" s="74">
        <f t="shared" si="32"/>
        <v>0</v>
      </c>
      <c r="V27" s="74">
        <f t="shared" si="33"/>
        <v>16155.14</v>
      </c>
      <c r="W27" s="67"/>
      <c r="X27" s="74">
        <f t="shared" si="34"/>
        <v>0</v>
      </c>
      <c r="Y27" s="74">
        <f t="shared" si="35"/>
        <v>-16107.592360027375</v>
      </c>
      <c r="Z27" s="121">
        <f t="shared" si="36"/>
        <v>47.54763997262489</v>
      </c>
      <c r="AA27" s="148" t="str">
        <f t="shared" si="37"/>
        <v>OK</v>
      </c>
      <c r="AF27" s="5"/>
      <c r="AG27" s="5"/>
      <c r="AH27" s="5"/>
    </row>
    <row r="28" spans="1:34" ht="13.5" customHeight="1">
      <c r="A28" s="111" t="s">
        <v>192</v>
      </c>
      <c r="B28" s="93">
        <v>35240</v>
      </c>
      <c r="C28" s="95"/>
      <c r="D28" s="67">
        <v>10</v>
      </c>
      <c r="E28" s="76">
        <v>20577</v>
      </c>
      <c r="F28" s="76">
        <v>2000</v>
      </c>
      <c r="G28" s="74">
        <f t="shared" si="19"/>
        <v>18577</v>
      </c>
      <c r="H28" s="96">
        <f t="shared" si="20"/>
        <v>154.80833333333334</v>
      </c>
      <c r="I28" s="74">
        <f t="shared" si="21"/>
        <v>20577</v>
      </c>
      <c r="J28" s="71">
        <f t="shared" si="22"/>
        <v>120</v>
      </c>
      <c r="K28" s="74">
        <f t="shared" si="23"/>
        <v>-18577</v>
      </c>
      <c r="L28" s="96">
        <f t="shared" si="24"/>
        <v>2000</v>
      </c>
      <c r="M28" s="74">
        <f t="shared" si="25"/>
        <v>0</v>
      </c>
      <c r="N28" s="74">
        <f t="shared" si="26"/>
        <v>0</v>
      </c>
      <c r="O28" s="74">
        <f t="shared" si="27"/>
        <v>20577</v>
      </c>
      <c r="P28" s="67"/>
      <c r="Q28" s="74">
        <f t="shared" si="28"/>
        <v>0</v>
      </c>
      <c r="R28" s="74">
        <f t="shared" si="29"/>
        <v>-18577</v>
      </c>
      <c r="S28" s="96">
        <f t="shared" si="30"/>
        <v>2000</v>
      </c>
      <c r="T28" s="74">
        <f t="shared" si="31"/>
        <v>0</v>
      </c>
      <c r="U28" s="74">
        <f t="shared" si="32"/>
        <v>0</v>
      </c>
      <c r="V28" s="74">
        <f t="shared" si="33"/>
        <v>20577</v>
      </c>
      <c r="W28" s="67"/>
      <c r="X28" s="74">
        <f t="shared" si="34"/>
        <v>0</v>
      </c>
      <c r="Y28" s="74">
        <f t="shared" si="35"/>
        <v>-18577</v>
      </c>
      <c r="Z28" s="121">
        <f t="shared" si="36"/>
        <v>2000</v>
      </c>
      <c r="AA28" s="148" t="str">
        <f t="shared" si="37"/>
        <v>OK</v>
      </c>
      <c r="AF28" s="5"/>
      <c r="AG28" s="5"/>
      <c r="AH28" s="5"/>
    </row>
    <row r="29" spans="1:34" ht="13.5" customHeight="1">
      <c r="A29" s="111" t="s">
        <v>196</v>
      </c>
      <c r="B29" s="93">
        <v>40574</v>
      </c>
      <c r="C29" s="95"/>
      <c r="D29" s="67">
        <v>10</v>
      </c>
      <c r="E29" s="76">
        <v>15000</v>
      </c>
      <c r="F29" s="76">
        <v>1000</v>
      </c>
      <c r="G29" s="74">
        <f t="shared" si="19"/>
        <v>14000</v>
      </c>
      <c r="H29" s="96">
        <f t="shared" si="20"/>
        <v>116.66666666666667</v>
      </c>
      <c r="I29" s="74">
        <f t="shared" si="21"/>
        <v>0</v>
      </c>
      <c r="J29" s="71">
        <f t="shared" si="22"/>
        <v>0</v>
      </c>
      <c r="K29" s="74">
        <f t="shared" si="23"/>
        <v>0</v>
      </c>
      <c r="L29" s="96">
        <f t="shared" si="24"/>
        <v>0</v>
      </c>
      <c r="M29" s="74">
        <f t="shared" si="25"/>
        <v>0</v>
      </c>
      <c r="N29" s="74">
        <f t="shared" si="26"/>
        <v>0</v>
      </c>
      <c r="O29" s="74">
        <f t="shared" si="27"/>
        <v>0</v>
      </c>
      <c r="P29" s="67"/>
      <c r="Q29" s="74">
        <f t="shared" si="28"/>
        <v>0</v>
      </c>
      <c r="R29" s="74">
        <f t="shared" si="29"/>
        <v>0</v>
      </c>
      <c r="S29" s="96">
        <f t="shared" si="30"/>
        <v>0</v>
      </c>
      <c r="T29" s="74">
        <f t="shared" si="31"/>
        <v>15000</v>
      </c>
      <c r="U29" s="74">
        <f t="shared" si="32"/>
        <v>0</v>
      </c>
      <c r="V29" s="74">
        <f t="shared" si="33"/>
        <v>15000</v>
      </c>
      <c r="W29" s="67">
        <v>12</v>
      </c>
      <c r="X29" s="74">
        <f t="shared" si="34"/>
        <v>-1400</v>
      </c>
      <c r="Y29" s="74">
        <f t="shared" si="35"/>
        <v>-1400</v>
      </c>
      <c r="Z29" s="121">
        <f t="shared" si="36"/>
        <v>13600</v>
      </c>
      <c r="AA29" s="148" t="str">
        <f t="shared" si="37"/>
        <v>OK</v>
      </c>
      <c r="AF29" s="5"/>
      <c r="AG29" s="5"/>
      <c r="AH29" s="5"/>
    </row>
    <row r="30" spans="1:34" ht="13.5" customHeight="1">
      <c r="A30" s="112"/>
      <c r="B30" s="93" t="s">
        <v>56</v>
      </c>
      <c r="C30" s="95"/>
      <c r="D30" s="67">
        <v>10</v>
      </c>
      <c r="E30" s="76"/>
      <c r="F30" s="76">
        <v>0</v>
      </c>
      <c r="G30" s="74">
        <f t="shared" si="19"/>
        <v>0</v>
      </c>
      <c r="H30" s="96">
        <f t="shared" si="20"/>
        <v>0</v>
      </c>
      <c r="I30" s="74">
        <f t="shared" si="21"/>
        <v>0</v>
      </c>
      <c r="J30" s="71">
        <f t="shared" si="22"/>
        <v>0</v>
      </c>
      <c r="K30" s="74">
        <f t="shared" si="23"/>
        <v>0</v>
      </c>
      <c r="L30" s="96">
        <f t="shared" si="24"/>
        <v>0</v>
      </c>
      <c r="M30" s="74">
        <f t="shared" si="25"/>
        <v>0</v>
      </c>
      <c r="N30" s="74">
        <f t="shared" si="26"/>
        <v>0</v>
      </c>
      <c r="O30" s="74">
        <f t="shared" si="27"/>
        <v>0</v>
      </c>
      <c r="P30" s="67"/>
      <c r="Q30" s="74">
        <f t="shared" si="28"/>
        <v>0</v>
      </c>
      <c r="R30" s="74">
        <f t="shared" si="29"/>
        <v>0</v>
      </c>
      <c r="S30" s="96">
        <f t="shared" si="30"/>
        <v>0</v>
      </c>
      <c r="T30" s="74">
        <f t="shared" si="31"/>
        <v>0</v>
      </c>
      <c r="U30" s="74">
        <f t="shared" si="32"/>
        <v>0</v>
      </c>
      <c r="V30" s="74">
        <f t="shared" si="33"/>
        <v>0</v>
      </c>
      <c r="W30" s="67"/>
      <c r="X30" s="74">
        <f t="shared" si="34"/>
        <v>0</v>
      </c>
      <c r="Y30" s="74">
        <f t="shared" si="35"/>
        <v>0</v>
      </c>
      <c r="Z30" s="121">
        <f t="shared" si="36"/>
        <v>0</v>
      </c>
      <c r="AA30" s="148" t="str">
        <f t="shared" si="37"/>
        <v>OK</v>
      </c>
      <c r="AF30" s="5"/>
      <c r="AG30" s="5"/>
      <c r="AH30" s="5"/>
    </row>
    <row r="31" spans="1:34" ht="13.5" customHeight="1">
      <c r="A31" s="111"/>
      <c r="B31" s="93" t="s">
        <v>56</v>
      </c>
      <c r="C31" s="95"/>
      <c r="D31" s="67">
        <v>10</v>
      </c>
      <c r="E31" s="76"/>
      <c r="F31" s="76">
        <v>0</v>
      </c>
      <c r="G31" s="74">
        <f t="shared" si="19"/>
        <v>0</v>
      </c>
      <c r="H31" s="96">
        <f t="shared" si="20"/>
        <v>0</v>
      </c>
      <c r="I31" s="74">
        <f t="shared" si="21"/>
        <v>0</v>
      </c>
      <c r="J31" s="71">
        <f t="shared" si="22"/>
        <v>0</v>
      </c>
      <c r="K31" s="74">
        <f t="shared" si="23"/>
        <v>0</v>
      </c>
      <c r="L31" s="96">
        <f t="shared" si="24"/>
        <v>0</v>
      </c>
      <c r="M31" s="74">
        <f t="shared" si="25"/>
        <v>0</v>
      </c>
      <c r="N31" s="74">
        <f t="shared" si="26"/>
        <v>0</v>
      </c>
      <c r="O31" s="74">
        <f t="shared" si="27"/>
        <v>0</v>
      </c>
      <c r="P31" s="67"/>
      <c r="Q31" s="74">
        <f t="shared" si="28"/>
        <v>0</v>
      </c>
      <c r="R31" s="74">
        <f t="shared" si="29"/>
        <v>0</v>
      </c>
      <c r="S31" s="96">
        <f t="shared" si="30"/>
        <v>0</v>
      </c>
      <c r="T31" s="74">
        <f t="shared" si="31"/>
        <v>0</v>
      </c>
      <c r="U31" s="74">
        <f t="shared" si="32"/>
        <v>0</v>
      </c>
      <c r="V31" s="74">
        <f t="shared" si="33"/>
        <v>0</v>
      </c>
      <c r="W31" s="67"/>
      <c r="X31" s="74">
        <f t="shared" si="34"/>
        <v>0</v>
      </c>
      <c r="Y31" s="74">
        <f t="shared" si="35"/>
        <v>0</v>
      </c>
      <c r="Z31" s="121">
        <f t="shared" si="36"/>
        <v>0</v>
      </c>
      <c r="AA31" s="148" t="str">
        <f t="shared" si="37"/>
        <v>OK</v>
      </c>
      <c r="AF31" s="5"/>
      <c r="AG31" s="5"/>
      <c r="AH31" s="5"/>
    </row>
    <row r="32" spans="1:34" ht="13.5" customHeight="1">
      <c r="A32" s="111"/>
      <c r="B32" s="93" t="s">
        <v>56</v>
      </c>
      <c r="C32" s="95"/>
      <c r="D32" s="67">
        <v>10</v>
      </c>
      <c r="E32" s="76"/>
      <c r="F32" s="76">
        <v>0</v>
      </c>
      <c r="G32" s="74">
        <f t="shared" si="19"/>
        <v>0</v>
      </c>
      <c r="H32" s="96">
        <f t="shared" si="20"/>
        <v>0</v>
      </c>
      <c r="I32" s="74">
        <f t="shared" si="21"/>
        <v>0</v>
      </c>
      <c r="J32" s="71">
        <f t="shared" si="22"/>
        <v>0</v>
      </c>
      <c r="K32" s="74">
        <f t="shared" si="23"/>
        <v>0</v>
      </c>
      <c r="L32" s="96">
        <f t="shared" si="24"/>
        <v>0</v>
      </c>
      <c r="M32" s="74">
        <f t="shared" si="25"/>
        <v>0</v>
      </c>
      <c r="N32" s="74">
        <f t="shared" si="26"/>
        <v>0</v>
      </c>
      <c r="O32" s="74">
        <f t="shared" si="27"/>
        <v>0</v>
      </c>
      <c r="P32" s="67"/>
      <c r="Q32" s="74">
        <f t="shared" si="28"/>
        <v>0</v>
      </c>
      <c r="R32" s="74">
        <f t="shared" si="29"/>
        <v>0</v>
      </c>
      <c r="S32" s="96">
        <f t="shared" si="30"/>
        <v>0</v>
      </c>
      <c r="T32" s="74">
        <f t="shared" si="31"/>
        <v>0</v>
      </c>
      <c r="U32" s="74">
        <f t="shared" si="32"/>
        <v>0</v>
      </c>
      <c r="V32" s="74">
        <f t="shared" si="33"/>
        <v>0</v>
      </c>
      <c r="W32" s="67"/>
      <c r="X32" s="74">
        <f t="shared" si="34"/>
        <v>0</v>
      </c>
      <c r="Y32" s="74">
        <f t="shared" si="35"/>
        <v>0</v>
      </c>
      <c r="Z32" s="121">
        <f t="shared" si="36"/>
        <v>0</v>
      </c>
      <c r="AA32" s="148" t="str">
        <f t="shared" si="37"/>
        <v>OK</v>
      </c>
      <c r="AF32" s="5"/>
      <c r="AG32" s="5"/>
      <c r="AH32" s="5"/>
    </row>
    <row r="33" spans="1:34" ht="13.5" customHeight="1">
      <c r="A33" s="111"/>
      <c r="B33" s="93" t="s">
        <v>56</v>
      </c>
      <c r="C33" s="95"/>
      <c r="D33" s="67">
        <v>10</v>
      </c>
      <c r="E33" s="76"/>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c r="AF33" s="5"/>
      <c r="AG33" s="5"/>
      <c r="AH33" s="5"/>
    </row>
    <row r="34" spans="1:34" ht="13.5" customHeight="1">
      <c r="A34" s="111"/>
      <c r="B34" s="93" t="s">
        <v>56</v>
      </c>
      <c r="C34" s="152"/>
      <c r="D34" s="67">
        <v>10</v>
      </c>
      <c r="E34" s="76"/>
      <c r="F34" s="76">
        <v>0</v>
      </c>
      <c r="G34" s="74">
        <f t="shared" si="0"/>
        <v>0</v>
      </c>
      <c r="H34" s="96">
        <f t="shared" si="1"/>
        <v>0</v>
      </c>
      <c r="I34" s="74">
        <f t="shared" si="2"/>
        <v>0</v>
      </c>
      <c r="J34" s="71">
        <f t="shared" si="3"/>
        <v>0</v>
      </c>
      <c r="K34" s="74">
        <f t="shared" si="4"/>
        <v>0</v>
      </c>
      <c r="L34" s="96">
        <f t="shared" si="5"/>
        <v>0</v>
      </c>
      <c r="M34" s="74">
        <f t="shared" si="6"/>
        <v>0</v>
      </c>
      <c r="N34" s="74">
        <f t="shared" si="7"/>
        <v>0</v>
      </c>
      <c r="O34" s="74">
        <f t="shared" si="8"/>
        <v>0</v>
      </c>
      <c r="P34" s="67"/>
      <c r="Q34" s="74">
        <f t="shared" si="9"/>
        <v>0</v>
      </c>
      <c r="R34" s="74">
        <f t="shared" si="10"/>
        <v>0</v>
      </c>
      <c r="S34" s="96">
        <f t="shared" si="11"/>
        <v>0</v>
      </c>
      <c r="T34" s="74">
        <f t="shared" si="12"/>
        <v>0</v>
      </c>
      <c r="U34" s="74">
        <f t="shared" si="13"/>
        <v>0</v>
      </c>
      <c r="V34" s="74">
        <f t="shared" si="14"/>
        <v>0</v>
      </c>
      <c r="W34" s="67"/>
      <c r="X34" s="74">
        <f t="shared" si="15"/>
        <v>0</v>
      </c>
      <c r="Y34" s="74">
        <f t="shared" si="16"/>
        <v>0</v>
      </c>
      <c r="Z34" s="121">
        <f t="shared" si="17"/>
        <v>0</v>
      </c>
      <c r="AA34" s="148" t="str">
        <f t="shared" si="18"/>
        <v>OK</v>
      </c>
      <c r="AF34" s="5"/>
      <c r="AG34" s="5"/>
      <c r="AH34" s="5"/>
    </row>
    <row r="35" spans="1:34" ht="13.5" customHeight="1">
      <c r="A35" s="111"/>
      <c r="B35" s="93" t="s">
        <v>56</v>
      </c>
      <c r="C35" s="152"/>
      <c r="D35" s="67">
        <v>10</v>
      </c>
      <c r="E35" s="76"/>
      <c r="F35" s="76">
        <v>0</v>
      </c>
      <c r="G35" s="74">
        <f t="shared" si="0"/>
        <v>0</v>
      </c>
      <c r="H35" s="96">
        <f t="shared" si="1"/>
        <v>0</v>
      </c>
      <c r="I35" s="74">
        <f t="shared" si="2"/>
        <v>0</v>
      </c>
      <c r="J35" s="71">
        <f t="shared" si="3"/>
        <v>0</v>
      </c>
      <c r="K35" s="74">
        <f t="shared" si="4"/>
        <v>0</v>
      </c>
      <c r="L35" s="96">
        <f t="shared" si="5"/>
        <v>0</v>
      </c>
      <c r="M35" s="74">
        <f t="shared" si="6"/>
        <v>0</v>
      </c>
      <c r="N35" s="74">
        <f t="shared" si="7"/>
        <v>0</v>
      </c>
      <c r="O35" s="74">
        <f t="shared" si="8"/>
        <v>0</v>
      </c>
      <c r="P35" s="67"/>
      <c r="Q35" s="74">
        <f t="shared" si="9"/>
        <v>0</v>
      </c>
      <c r="R35" s="74">
        <f t="shared" si="10"/>
        <v>0</v>
      </c>
      <c r="S35" s="96">
        <f t="shared" si="11"/>
        <v>0</v>
      </c>
      <c r="T35" s="74">
        <f t="shared" si="12"/>
        <v>0</v>
      </c>
      <c r="U35" s="74">
        <f t="shared" si="13"/>
        <v>0</v>
      </c>
      <c r="V35" s="74">
        <f t="shared" si="14"/>
        <v>0</v>
      </c>
      <c r="W35" s="67"/>
      <c r="X35" s="74">
        <f t="shared" si="15"/>
        <v>0</v>
      </c>
      <c r="Y35" s="74">
        <f t="shared" si="16"/>
        <v>0</v>
      </c>
      <c r="Z35" s="121">
        <f t="shared" si="17"/>
        <v>0</v>
      </c>
      <c r="AA35" s="148" t="str">
        <f t="shared" si="18"/>
        <v>OK</v>
      </c>
      <c r="AF35" s="5"/>
      <c r="AG35" s="5"/>
      <c r="AH35" s="5"/>
    </row>
    <row r="36" spans="1:27" ht="13.5" customHeight="1">
      <c r="A36" s="111"/>
      <c r="B36" s="93" t="s">
        <v>56</v>
      </c>
      <c r="C36" s="152"/>
      <c r="D36" s="67">
        <v>10</v>
      </c>
      <c r="E36" s="76"/>
      <c r="F36" s="76">
        <v>0</v>
      </c>
      <c r="G36" s="74">
        <f t="shared" si="0"/>
        <v>0</v>
      </c>
      <c r="H36" s="96">
        <f t="shared" si="1"/>
        <v>0</v>
      </c>
      <c r="I36" s="74">
        <f t="shared" si="2"/>
        <v>0</v>
      </c>
      <c r="J36" s="71">
        <f t="shared" si="3"/>
        <v>0</v>
      </c>
      <c r="K36" s="74">
        <f t="shared" si="4"/>
        <v>0</v>
      </c>
      <c r="L36" s="96">
        <f t="shared" si="5"/>
        <v>0</v>
      </c>
      <c r="M36" s="74">
        <f t="shared" si="6"/>
        <v>0</v>
      </c>
      <c r="N36" s="74">
        <f t="shared" si="7"/>
        <v>0</v>
      </c>
      <c r="O36" s="74">
        <f t="shared" si="8"/>
        <v>0</v>
      </c>
      <c r="P36" s="67"/>
      <c r="Q36" s="74">
        <f t="shared" si="9"/>
        <v>0</v>
      </c>
      <c r="R36" s="74">
        <f t="shared" si="10"/>
        <v>0</v>
      </c>
      <c r="S36" s="96">
        <f t="shared" si="11"/>
        <v>0</v>
      </c>
      <c r="T36" s="74">
        <f t="shared" si="12"/>
        <v>0</v>
      </c>
      <c r="U36" s="74">
        <f t="shared" si="13"/>
        <v>0</v>
      </c>
      <c r="V36" s="74">
        <f t="shared" si="14"/>
        <v>0</v>
      </c>
      <c r="W36" s="67"/>
      <c r="X36" s="74">
        <f t="shared" si="15"/>
        <v>0</v>
      </c>
      <c r="Y36" s="74">
        <f t="shared" si="16"/>
        <v>0</v>
      </c>
      <c r="Z36" s="121">
        <f t="shared" si="17"/>
        <v>0</v>
      </c>
      <c r="AA36" s="148" t="str">
        <f t="shared" si="18"/>
        <v>OK</v>
      </c>
    </row>
    <row r="37" spans="1:27" ht="13.5" customHeight="1">
      <c r="A37" s="111"/>
      <c r="B37" s="93" t="s">
        <v>56</v>
      </c>
      <c r="C37" s="152"/>
      <c r="D37" s="67">
        <v>10</v>
      </c>
      <c r="E37" s="76"/>
      <c r="F37" s="76">
        <v>0</v>
      </c>
      <c r="G37" s="74">
        <f t="shared" si="0"/>
        <v>0</v>
      </c>
      <c r="H37" s="96">
        <f t="shared" si="1"/>
        <v>0</v>
      </c>
      <c r="I37" s="74">
        <f t="shared" si="2"/>
        <v>0</v>
      </c>
      <c r="J37" s="71">
        <f t="shared" si="3"/>
        <v>0</v>
      </c>
      <c r="K37" s="74">
        <f t="shared" si="4"/>
        <v>0</v>
      </c>
      <c r="L37" s="96">
        <f t="shared" si="5"/>
        <v>0</v>
      </c>
      <c r="M37" s="74">
        <f t="shared" si="6"/>
        <v>0</v>
      </c>
      <c r="N37" s="74">
        <f t="shared" si="7"/>
        <v>0</v>
      </c>
      <c r="O37" s="74">
        <f t="shared" si="8"/>
        <v>0</v>
      </c>
      <c r="P37" s="67"/>
      <c r="Q37" s="74">
        <f t="shared" si="9"/>
        <v>0</v>
      </c>
      <c r="R37" s="74">
        <f t="shared" si="10"/>
        <v>0</v>
      </c>
      <c r="S37" s="96">
        <f t="shared" si="11"/>
        <v>0</v>
      </c>
      <c r="T37" s="74">
        <f t="shared" si="12"/>
        <v>0</v>
      </c>
      <c r="U37" s="74">
        <f t="shared" si="13"/>
        <v>0</v>
      </c>
      <c r="V37" s="74">
        <f t="shared" si="14"/>
        <v>0</v>
      </c>
      <c r="W37" s="67"/>
      <c r="X37" s="74">
        <f t="shared" si="15"/>
        <v>0</v>
      </c>
      <c r="Y37" s="74">
        <f t="shared" si="16"/>
        <v>0</v>
      </c>
      <c r="Z37" s="121">
        <f t="shared" si="17"/>
        <v>0</v>
      </c>
      <c r="AA37" s="148" t="str">
        <f t="shared" si="18"/>
        <v>OK</v>
      </c>
    </row>
    <row r="38" spans="1:27" ht="13.5" customHeight="1">
      <c r="A38" s="111"/>
      <c r="B38" s="93" t="s">
        <v>56</v>
      </c>
      <c r="C38" s="152"/>
      <c r="D38" s="67">
        <v>10</v>
      </c>
      <c r="E38" s="76"/>
      <c r="F38" s="76">
        <v>0</v>
      </c>
      <c r="G38" s="74">
        <f t="shared" si="0"/>
        <v>0</v>
      </c>
      <c r="H38" s="96">
        <f t="shared" si="1"/>
        <v>0</v>
      </c>
      <c r="I38" s="74">
        <f t="shared" si="2"/>
        <v>0</v>
      </c>
      <c r="J38" s="71">
        <f t="shared" si="3"/>
        <v>0</v>
      </c>
      <c r="K38" s="74">
        <f t="shared" si="4"/>
        <v>0</v>
      </c>
      <c r="L38" s="96">
        <f t="shared" si="5"/>
        <v>0</v>
      </c>
      <c r="M38" s="74">
        <f t="shared" si="6"/>
        <v>0</v>
      </c>
      <c r="N38" s="74">
        <f t="shared" si="7"/>
        <v>0</v>
      </c>
      <c r="O38" s="74">
        <f t="shared" si="8"/>
        <v>0</v>
      </c>
      <c r="P38" s="67"/>
      <c r="Q38" s="74">
        <f t="shared" si="9"/>
        <v>0</v>
      </c>
      <c r="R38" s="74">
        <f t="shared" si="10"/>
        <v>0</v>
      </c>
      <c r="S38" s="96">
        <f t="shared" si="11"/>
        <v>0</v>
      </c>
      <c r="T38" s="74">
        <f t="shared" si="12"/>
        <v>0</v>
      </c>
      <c r="U38" s="74">
        <f t="shared" si="13"/>
        <v>0</v>
      </c>
      <c r="V38" s="74">
        <f t="shared" si="14"/>
        <v>0</v>
      </c>
      <c r="W38" s="67"/>
      <c r="X38" s="74">
        <f t="shared" si="15"/>
        <v>0</v>
      </c>
      <c r="Y38" s="74">
        <f t="shared" si="16"/>
        <v>0</v>
      </c>
      <c r="Z38" s="121">
        <f t="shared" si="17"/>
        <v>0</v>
      </c>
      <c r="AA38" s="148" t="str">
        <f t="shared" si="18"/>
        <v>OK</v>
      </c>
    </row>
    <row r="39" spans="1:27" ht="13.5" customHeight="1">
      <c r="A39" s="111"/>
      <c r="B39" s="93" t="s">
        <v>56</v>
      </c>
      <c r="C39" s="152"/>
      <c r="D39" s="67">
        <v>10</v>
      </c>
      <c r="E39" s="76"/>
      <c r="F39" s="76">
        <v>0</v>
      </c>
      <c r="G39" s="74">
        <f t="shared" si="0"/>
        <v>0</v>
      </c>
      <c r="H39" s="96">
        <f t="shared" si="1"/>
        <v>0</v>
      </c>
      <c r="I39" s="74">
        <f t="shared" si="2"/>
        <v>0</v>
      </c>
      <c r="J39" s="71">
        <f t="shared" si="3"/>
        <v>0</v>
      </c>
      <c r="K39" s="74">
        <f t="shared" si="4"/>
        <v>0</v>
      </c>
      <c r="L39" s="96">
        <f t="shared" si="5"/>
        <v>0</v>
      </c>
      <c r="M39" s="74">
        <f t="shared" si="6"/>
        <v>0</v>
      </c>
      <c r="N39" s="74">
        <f t="shared" si="7"/>
        <v>0</v>
      </c>
      <c r="O39" s="74">
        <f t="shared" si="8"/>
        <v>0</v>
      </c>
      <c r="P39" s="67"/>
      <c r="Q39" s="74">
        <f t="shared" si="9"/>
        <v>0</v>
      </c>
      <c r="R39" s="74">
        <f t="shared" si="10"/>
        <v>0</v>
      </c>
      <c r="S39" s="96">
        <f t="shared" si="11"/>
        <v>0</v>
      </c>
      <c r="T39" s="74">
        <f t="shared" si="12"/>
        <v>0</v>
      </c>
      <c r="U39" s="74">
        <f t="shared" si="13"/>
        <v>0</v>
      </c>
      <c r="V39" s="74">
        <f t="shared" si="14"/>
        <v>0</v>
      </c>
      <c r="W39" s="67"/>
      <c r="X39" s="74">
        <f t="shared" si="15"/>
        <v>0</v>
      </c>
      <c r="Y39" s="74">
        <f t="shared" si="16"/>
        <v>0</v>
      </c>
      <c r="Z39" s="121">
        <f t="shared" si="17"/>
        <v>0</v>
      </c>
      <c r="AA39" s="148" t="str">
        <f t="shared" si="18"/>
        <v>OK</v>
      </c>
    </row>
    <row r="40" spans="1:27" ht="13.5" customHeight="1">
      <c r="A40" s="111"/>
      <c r="B40" s="93" t="s">
        <v>56</v>
      </c>
      <c r="C40" s="152"/>
      <c r="D40" s="67">
        <v>10</v>
      </c>
      <c r="E40" s="76"/>
      <c r="F40" s="76">
        <v>0</v>
      </c>
      <c r="G40" s="74">
        <f t="shared" si="0"/>
        <v>0</v>
      </c>
      <c r="H40" s="96">
        <f t="shared" si="1"/>
        <v>0</v>
      </c>
      <c r="I40" s="74">
        <f t="shared" si="2"/>
        <v>0</v>
      </c>
      <c r="J40" s="71">
        <f t="shared" si="3"/>
        <v>0</v>
      </c>
      <c r="K40" s="74">
        <f t="shared" si="4"/>
        <v>0</v>
      </c>
      <c r="L40" s="96">
        <f t="shared" si="5"/>
        <v>0</v>
      </c>
      <c r="M40" s="74">
        <f t="shared" si="6"/>
        <v>0</v>
      </c>
      <c r="N40" s="74">
        <f t="shared" si="7"/>
        <v>0</v>
      </c>
      <c r="O40" s="74">
        <f t="shared" si="8"/>
        <v>0</v>
      </c>
      <c r="P40" s="67"/>
      <c r="Q40" s="74">
        <f t="shared" si="9"/>
        <v>0</v>
      </c>
      <c r="R40" s="74">
        <f t="shared" si="10"/>
        <v>0</v>
      </c>
      <c r="S40" s="96">
        <f t="shared" si="11"/>
        <v>0</v>
      </c>
      <c r="T40" s="74">
        <f t="shared" si="12"/>
        <v>0</v>
      </c>
      <c r="U40" s="74">
        <f t="shared" si="13"/>
        <v>0</v>
      </c>
      <c r="V40" s="74">
        <f t="shared" si="14"/>
        <v>0</v>
      </c>
      <c r="W40" s="67"/>
      <c r="X40" s="74">
        <f t="shared" si="15"/>
        <v>0</v>
      </c>
      <c r="Y40" s="74">
        <f t="shared" si="16"/>
        <v>0</v>
      </c>
      <c r="Z40" s="121">
        <f t="shared" si="17"/>
        <v>0</v>
      </c>
      <c r="AA40" s="148" t="str">
        <f t="shared" si="18"/>
        <v>OK</v>
      </c>
    </row>
    <row r="41" spans="1:27" ht="13.5" customHeight="1">
      <c r="A41" s="111"/>
      <c r="B41" s="93" t="s">
        <v>56</v>
      </c>
      <c r="C41" s="152"/>
      <c r="D41" s="67">
        <v>10</v>
      </c>
      <c r="E41" s="76"/>
      <c r="F41" s="76">
        <v>0</v>
      </c>
      <c r="G41" s="74">
        <f t="shared" si="0"/>
        <v>0</v>
      </c>
      <c r="H41" s="96">
        <f t="shared" si="1"/>
        <v>0</v>
      </c>
      <c r="I41" s="74">
        <f t="shared" si="2"/>
        <v>0</v>
      </c>
      <c r="J41" s="71">
        <f t="shared" si="3"/>
        <v>0</v>
      </c>
      <c r="K41" s="74">
        <f t="shared" si="4"/>
        <v>0</v>
      </c>
      <c r="L41" s="96">
        <f t="shared" si="5"/>
        <v>0</v>
      </c>
      <c r="M41" s="74">
        <f t="shared" si="6"/>
        <v>0</v>
      </c>
      <c r="N41" s="74">
        <f t="shared" si="7"/>
        <v>0</v>
      </c>
      <c r="O41" s="74">
        <f t="shared" si="8"/>
        <v>0</v>
      </c>
      <c r="P41" s="67"/>
      <c r="Q41" s="74">
        <f t="shared" si="9"/>
        <v>0</v>
      </c>
      <c r="R41" s="74">
        <f t="shared" si="10"/>
        <v>0</v>
      </c>
      <c r="S41" s="96">
        <f t="shared" si="11"/>
        <v>0</v>
      </c>
      <c r="T41" s="74">
        <f t="shared" si="12"/>
        <v>0</v>
      </c>
      <c r="U41" s="74">
        <f t="shared" si="13"/>
        <v>0</v>
      </c>
      <c r="V41" s="74">
        <f t="shared" si="14"/>
        <v>0</v>
      </c>
      <c r="W41" s="67"/>
      <c r="X41" s="74">
        <f t="shared" si="15"/>
        <v>0</v>
      </c>
      <c r="Y41" s="74">
        <f t="shared" si="16"/>
        <v>0</v>
      </c>
      <c r="Z41" s="121">
        <f t="shared" si="17"/>
        <v>0</v>
      </c>
      <c r="AA41" s="148" t="str">
        <f t="shared" si="18"/>
        <v>OK</v>
      </c>
    </row>
    <row r="42" spans="1:27" ht="13.5" customHeight="1">
      <c r="A42" s="111"/>
      <c r="B42" s="93" t="s">
        <v>56</v>
      </c>
      <c r="C42" s="152"/>
      <c r="D42" s="67">
        <v>10</v>
      </c>
      <c r="E42" s="76"/>
      <c r="F42" s="76">
        <v>0</v>
      </c>
      <c r="G42" s="74">
        <f t="shared" si="0"/>
        <v>0</v>
      </c>
      <c r="H42" s="96">
        <f t="shared" si="1"/>
        <v>0</v>
      </c>
      <c r="I42" s="74">
        <f t="shared" si="2"/>
        <v>0</v>
      </c>
      <c r="J42" s="71">
        <f t="shared" si="3"/>
        <v>0</v>
      </c>
      <c r="K42" s="74">
        <f t="shared" si="4"/>
        <v>0</v>
      </c>
      <c r="L42" s="96">
        <f t="shared" si="5"/>
        <v>0</v>
      </c>
      <c r="M42" s="74">
        <f t="shared" si="6"/>
        <v>0</v>
      </c>
      <c r="N42" s="74">
        <f t="shared" si="7"/>
        <v>0</v>
      </c>
      <c r="O42" s="74">
        <f t="shared" si="8"/>
        <v>0</v>
      </c>
      <c r="P42" s="67"/>
      <c r="Q42" s="74">
        <f t="shared" si="9"/>
        <v>0</v>
      </c>
      <c r="R42" s="74">
        <f t="shared" si="10"/>
        <v>0</v>
      </c>
      <c r="S42" s="96">
        <f t="shared" si="11"/>
        <v>0</v>
      </c>
      <c r="T42" s="74">
        <f t="shared" si="12"/>
        <v>0</v>
      </c>
      <c r="U42" s="74">
        <f t="shared" si="13"/>
        <v>0</v>
      </c>
      <c r="V42" s="74">
        <f t="shared" si="14"/>
        <v>0</v>
      </c>
      <c r="W42" s="67"/>
      <c r="X42" s="74">
        <f t="shared" si="15"/>
        <v>0</v>
      </c>
      <c r="Y42" s="74">
        <f t="shared" si="16"/>
        <v>0</v>
      </c>
      <c r="Z42" s="121">
        <f t="shared" si="17"/>
        <v>0</v>
      </c>
      <c r="AA42" s="148" t="str">
        <f t="shared" si="18"/>
        <v>OK</v>
      </c>
    </row>
    <row r="43" spans="1:27" ht="13.5" customHeight="1">
      <c r="A43" s="112"/>
      <c r="B43" s="93" t="s">
        <v>56</v>
      </c>
      <c r="C43" s="95"/>
      <c r="D43" s="67">
        <v>10</v>
      </c>
      <c r="E43" s="76"/>
      <c r="F43" s="76">
        <v>0</v>
      </c>
      <c r="G43" s="74">
        <f t="shared" si="0"/>
        <v>0</v>
      </c>
      <c r="H43" s="96">
        <f t="shared" si="1"/>
        <v>0</v>
      </c>
      <c r="I43" s="74">
        <f t="shared" si="2"/>
        <v>0</v>
      </c>
      <c r="J43" s="71">
        <f t="shared" si="3"/>
        <v>0</v>
      </c>
      <c r="K43" s="74">
        <f t="shared" si="4"/>
        <v>0</v>
      </c>
      <c r="L43" s="96">
        <f t="shared" si="5"/>
        <v>0</v>
      </c>
      <c r="M43" s="74">
        <f t="shared" si="6"/>
        <v>0</v>
      </c>
      <c r="N43" s="74">
        <f t="shared" si="7"/>
        <v>0</v>
      </c>
      <c r="O43" s="74">
        <f t="shared" si="8"/>
        <v>0</v>
      </c>
      <c r="P43" s="67"/>
      <c r="Q43" s="74">
        <f t="shared" si="9"/>
        <v>0</v>
      </c>
      <c r="R43" s="74">
        <f t="shared" si="10"/>
        <v>0</v>
      </c>
      <c r="S43" s="96">
        <f t="shared" si="11"/>
        <v>0</v>
      </c>
      <c r="T43" s="74">
        <f t="shared" si="12"/>
        <v>0</v>
      </c>
      <c r="U43" s="74">
        <f t="shared" si="13"/>
        <v>0</v>
      </c>
      <c r="V43" s="74">
        <f t="shared" si="14"/>
        <v>0</v>
      </c>
      <c r="W43" s="67"/>
      <c r="X43" s="74">
        <f t="shared" si="15"/>
        <v>0</v>
      </c>
      <c r="Y43" s="74">
        <f t="shared" si="16"/>
        <v>0</v>
      </c>
      <c r="Z43" s="121">
        <f t="shared" si="17"/>
        <v>0</v>
      </c>
      <c r="AA43" s="148" t="str">
        <f t="shared" si="18"/>
        <v>OK</v>
      </c>
    </row>
    <row r="44" spans="1:27" ht="12" customHeight="1">
      <c r="A44" s="112"/>
      <c r="B44" s="93" t="s">
        <v>56</v>
      </c>
      <c r="C44" s="95"/>
      <c r="D44" s="67">
        <v>10</v>
      </c>
      <c r="E44" s="76"/>
      <c r="F44" s="76">
        <v>0</v>
      </c>
      <c r="G44" s="74">
        <f t="shared" si="0"/>
        <v>0</v>
      </c>
      <c r="H44" s="96">
        <f t="shared" si="1"/>
        <v>0</v>
      </c>
      <c r="I44" s="74">
        <f t="shared" si="2"/>
        <v>0</v>
      </c>
      <c r="J44" s="71">
        <f t="shared" si="3"/>
        <v>0</v>
      </c>
      <c r="K44" s="74">
        <f t="shared" si="4"/>
        <v>0</v>
      </c>
      <c r="L44" s="96">
        <f t="shared" si="5"/>
        <v>0</v>
      </c>
      <c r="M44" s="74">
        <f t="shared" si="6"/>
        <v>0</v>
      </c>
      <c r="N44" s="74">
        <f t="shared" si="7"/>
        <v>0</v>
      </c>
      <c r="O44" s="74">
        <f t="shared" si="8"/>
        <v>0</v>
      </c>
      <c r="P44" s="67"/>
      <c r="Q44" s="74">
        <f t="shared" si="9"/>
        <v>0</v>
      </c>
      <c r="R44" s="74">
        <f t="shared" si="10"/>
        <v>0</v>
      </c>
      <c r="S44" s="96">
        <f t="shared" si="11"/>
        <v>0</v>
      </c>
      <c r="T44" s="74">
        <f t="shared" si="12"/>
        <v>0</v>
      </c>
      <c r="U44" s="74">
        <f t="shared" si="13"/>
        <v>0</v>
      </c>
      <c r="V44" s="74">
        <f t="shared" si="14"/>
        <v>0</v>
      </c>
      <c r="W44" s="67"/>
      <c r="X44" s="74">
        <f t="shared" si="15"/>
        <v>0</v>
      </c>
      <c r="Y44" s="74">
        <f t="shared" si="16"/>
        <v>0</v>
      </c>
      <c r="Z44" s="121">
        <f t="shared" si="17"/>
        <v>0</v>
      </c>
      <c r="AA44" s="148" t="str">
        <f t="shared" si="18"/>
        <v>OK</v>
      </c>
    </row>
    <row r="45" spans="1:27" ht="12" customHeight="1">
      <c r="A45" s="112"/>
      <c r="B45" s="93" t="s">
        <v>56</v>
      </c>
      <c r="C45" s="95"/>
      <c r="D45" s="67">
        <v>10</v>
      </c>
      <c r="E45" s="76"/>
      <c r="F45" s="76">
        <v>0</v>
      </c>
      <c r="G45" s="74">
        <f t="shared" si="0"/>
        <v>0</v>
      </c>
      <c r="H45" s="96">
        <f t="shared" si="1"/>
        <v>0</v>
      </c>
      <c r="I45" s="74">
        <f t="shared" si="2"/>
        <v>0</v>
      </c>
      <c r="J45" s="71">
        <f t="shared" si="3"/>
        <v>0</v>
      </c>
      <c r="K45" s="74">
        <f t="shared" si="4"/>
        <v>0</v>
      </c>
      <c r="L45" s="96">
        <f t="shared" si="5"/>
        <v>0</v>
      </c>
      <c r="M45" s="74">
        <f t="shared" si="6"/>
        <v>0</v>
      </c>
      <c r="N45" s="74">
        <f t="shared" si="7"/>
        <v>0</v>
      </c>
      <c r="O45" s="74">
        <f t="shared" si="8"/>
        <v>0</v>
      </c>
      <c r="P45" s="67"/>
      <c r="Q45" s="74">
        <f t="shared" si="9"/>
        <v>0</v>
      </c>
      <c r="R45" s="74">
        <f t="shared" si="10"/>
        <v>0</v>
      </c>
      <c r="S45" s="96">
        <f t="shared" si="11"/>
        <v>0</v>
      </c>
      <c r="T45" s="74">
        <f t="shared" si="12"/>
        <v>0</v>
      </c>
      <c r="U45" s="74">
        <f t="shared" si="13"/>
        <v>0</v>
      </c>
      <c r="V45" s="74">
        <f t="shared" si="14"/>
        <v>0</v>
      </c>
      <c r="W45" s="67"/>
      <c r="X45" s="74">
        <f t="shared" si="15"/>
        <v>0</v>
      </c>
      <c r="Y45" s="74">
        <f t="shared" si="16"/>
        <v>0</v>
      </c>
      <c r="Z45" s="121">
        <f t="shared" si="17"/>
        <v>0</v>
      </c>
      <c r="AA45" s="148" t="str">
        <f t="shared" si="18"/>
        <v>OK</v>
      </c>
    </row>
    <row r="46" spans="1:27" ht="12" customHeight="1">
      <c r="A46" s="112"/>
      <c r="B46" s="93" t="s">
        <v>56</v>
      </c>
      <c r="C46" s="95"/>
      <c r="D46" s="67">
        <v>10</v>
      </c>
      <c r="E46" s="76"/>
      <c r="F46" s="76">
        <v>0</v>
      </c>
      <c r="G46" s="74">
        <f t="shared" si="0"/>
        <v>0</v>
      </c>
      <c r="H46" s="96">
        <f t="shared" si="1"/>
        <v>0</v>
      </c>
      <c r="I46" s="74">
        <f t="shared" si="2"/>
        <v>0</v>
      </c>
      <c r="J46" s="71">
        <f t="shared" si="3"/>
        <v>0</v>
      </c>
      <c r="K46" s="74">
        <f t="shared" si="4"/>
        <v>0</v>
      </c>
      <c r="L46" s="96">
        <f t="shared" si="5"/>
        <v>0</v>
      </c>
      <c r="M46" s="74">
        <f t="shared" si="6"/>
        <v>0</v>
      </c>
      <c r="N46" s="74">
        <f t="shared" si="7"/>
        <v>0</v>
      </c>
      <c r="O46" s="74">
        <f t="shared" si="8"/>
        <v>0</v>
      </c>
      <c r="P46" s="67"/>
      <c r="Q46" s="74">
        <f t="shared" si="9"/>
        <v>0</v>
      </c>
      <c r="R46" s="74">
        <f t="shared" si="10"/>
        <v>0</v>
      </c>
      <c r="S46" s="96">
        <f t="shared" si="11"/>
        <v>0</v>
      </c>
      <c r="T46" s="74">
        <f t="shared" si="12"/>
        <v>0</v>
      </c>
      <c r="U46" s="74">
        <f t="shared" si="13"/>
        <v>0</v>
      </c>
      <c r="V46" s="74">
        <f t="shared" si="14"/>
        <v>0</v>
      </c>
      <c r="W46" s="67"/>
      <c r="X46" s="74">
        <f t="shared" si="15"/>
        <v>0</v>
      </c>
      <c r="Y46" s="74">
        <f t="shared" si="16"/>
        <v>0</v>
      </c>
      <c r="Z46" s="121">
        <f t="shared" si="17"/>
        <v>0</v>
      </c>
      <c r="AA46" s="148" t="str">
        <f t="shared" si="18"/>
        <v>OK</v>
      </c>
    </row>
    <row r="47" spans="1:27" ht="12" customHeight="1">
      <c r="A47" s="112"/>
      <c r="B47" s="93" t="s">
        <v>56</v>
      </c>
      <c r="C47" s="95"/>
      <c r="D47" s="67">
        <v>10</v>
      </c>
      <c r="E47" s="76"/>
      <c r="F47" s="76">
        <v>0</v>
      </c>
      <c r="G47" s="74">
        <f t="shared" si="0"/>
        <v>0</v>
      </c>
      <c r="H47" s="96">
        <f t="shared" si="1"/>
        <v>0</v>
      </c>
      <c r="I47" s="74">
        <f t="shared" si="2"/>
        <v>0</v>
      </c>
      <c r="J47" s="71">
        <f t="shared" si="3"/>
        <v>0</v>
      </c>
      <c r="K47" s="74">
        <f t="shared" si="4"/>
        <v>0</v>
      </c>
      <c r="L47" s="96">
        <f t="shared" si="5"/>
        <v>0</v>
      </c>
      <c r="M47" s="74">
        <f t="shared" si="6"/>
        <v>0</v>
      </c>
      <c r="N47" s="74">
        <f t="shared" si="7"/>
        <v>0</v>
      </c>
      <c r="O47" s="74">
        <f t="shared" si="8"/>
        <v>0</v>
      </c>
      <c r="P47" s="67"/>
      <c r="Q47" s="74">
        <f t="shared" si="9"/>
        <v>0</v>
      </c>
      <c r="R47" s="74">
        <f t="shared" si="10"/>
        <v>0</v>
      </c>
      <c r="S47" s="96">
        <f t="shared" si="11"/>
        <v>0</v>
      </c>
      <c r="T47" s="74">
        <f t="shared" si="12"/>
        <v>0</v>
      </c>
      <c r="U47" s="74">
        <f t="shared" si="13"/>
        <v>0</v>
      </c>
      <c r="V47" s="74">
        <f t="shared" si="14"/>
        <v>0</v>
      </c>
      <c r="W47" s="67"/>
      <c r="X47" s="74">
        <f t="shared" si="15"/>
        <v>0</v>
      </c>
      <c r="Y47" s="74">
        <f t="shared" si="16"/>
        <v>0</v>
      </c>
      <c r="Z47" s="121">
        <f t="shared" si="17"/>
        <v>0</v>
      </c>
      <c r="AA47" s="148" t="str">
        <f t="shared" si="18"/>
        <v>OK</v>
      </c>
    </row>
    <row r="48" spans="1:27" ht="12.75">
      <c r="A48" s="112"/>
      <c r="B48" s="93" t="s">
        <v>56</v>
      </c>
      <c r="C48" s="95"/>
      <c r="D48" s="67">
        <v>10</v>
      </c>
      <c r="E48" s="76"/>
      <c r="F48" s="76">
        <v>0</v>
      </c>
      <c r="G48" s="74">
        <f t="shared" si="0"/>
        <v>0</v>
      </c>
      <c r="H48" s="96">
        <f t="shared" si="1"/>
        <v>0</v>
      </c>
      <c r="I48" s="74">
        <f t="shared" si="2"/>
        <v>0</v>
      </c>
      <c r="J48" s="71">
        <f t="shared" si="3"/>
        <v>0</v>
      </c>
      <c r="K48" s="74">
        <f t="shared" si="4"/>
        <v>0</v>
      </c>
      <c r="L48" s="96">
        <f t="shared" si="5"/>
        <v>0</v>
      </c>
      <c r="M48" s="74">
        <f t="shared" si="6"/>
        <v>0</v>
      </c>
      <c r="N48" s="74">
        <f t="shared" si="7"/>
        <v>0</v>
      </c>
      <c r="O48" s="74">
        <f t="shared" si="8"/>
        <v>0</v>
      </c>
      <c r="P48" s="67"/>
      <c r="Q48" s="74">
        <f t="shared" si="9"/>
        <v>0</v>
      </c>
      <c r="R48" s="74">
        <f t="shared" si="10"/>
        <v>0</v>
      </c>
      <c r="S48" s="96">
        <f t="shared" si="11"/>
        <v>0</v>
      </c>
      <c r="T48" s="74">
        <f t="shared" si="12"/>
        <v>0</v>
      </c>
      <c r="U48" s="74">
        <f t="shared" si="13"/>
        <v>0</v>
      </c>
      <c r="V48" s="74">
        <f t="shared" si="14"/>
        <v>0</v>
      </c>
      <c r="W48" s="67"/>
      <c r="X48" s="74">
        <f t="shared" si="15"/>
        <v>0</v>
      </c>
      <c r="Y48" s="74">
        <f t="shared" si="16"/>
        <v>0</v>
      </c>
      <c r="Z48" s="121">
        <f t="shared" si="17"/>
        <v>0</v>
      </c>
      <c r="AA48" s="148" t="str">
        <f t="shared" si="18"/>
        <v>OK</v>
      </c>
    </row>
    <row r="49" spans="1:27" ht="12.75">
      <c r="A49" s="112"/>
      <c r="B49" s="93" t="s">
        <v>56</v>
      </c>
      <c r="C49" s="95"/>
      <c r="D49" s="67">
        <v>10</v>
      </c>
      <c r="E49" s="76"/>
      <c r="F49" s="76">
        <v>0</v>
      </c>
      <c r="G49" s="74">
        <f t="shared" si="0"/>
        <v>0</v>
      </c>
      <c r="H49" s="96">
        <f t="shared" si="1"/>
        <v>0</v>
      </c>
      <c r="I49" s="74">
        <f t="shared" si="2"/>
        <v>0</v>
      </c>
      <c r="J49" s="71">
        <f t="shared" si="3"/>
        <v>0</v>
      </c>
      <c r="K49" s="74">
        <f t="shared" si="4"/>
        <v>0</v>
      </c>
      <c r="L49" s="96">
        <f t="shared" si="5"/>
        <v>0</v>
      </c>
      <c r="M49" s="74">
        <f t="shared" si="6"/>
        <v>0</v>
      </c>
      <c r="N49" s="74">
        <f t="shared" si="7"/>
        <v>0</v>
      </c>
      <c r="O49" s="74">
        <f t="shared" si="8"/>
        <v>0</v>
      </c>
      <c r="P49" s="67"/>
      <c r="Q49" s="74">
        <f t="shared" si="9"/>
        <v>0</v>
      </c>
      <c r="R49" s="74">
        <f t="shared" si="10"/>
        <v>0</v>
      </c>
      <c r="S49" s="96">
        <f t="shared" si="11"/>
        <v>0</v>
      </c>
      <c r="T49" s="74">
        <f t="shared" si="12"/>
        <v>0</v>
      </c>
      <c r="U49" s="74">
        <f t="shared" si="13"/>
        <v>0</v>
      </c>
      <c r="V49" s="74">
        <f t="shared" si="14"/>
        <v>0</v>
      </c>
      <c r="W49" s="67"/>
      <c r="X49" s="74">
        <f t="shared" si="15"/>
        <v>0</v>
      </c>
      <c r="Y49" s="74">
        <f t="shared" si="16"/>
        <v>0</v>
      </c>
      <c r="Z49" s="121">
        <f t="shared" si="17"/>
        <v>0</v>
      </c>
      <c r="AA49" s="148" t="str">
        <f t="shared" si="18"/>
        <v>OK</v>
      </c>
    </row>
    <row r="50" spans="1:27" ht="12.75">
      <c r="A50" s="112"/>
      <c r="B50" s="93" t="s">
        <v>56</v>
      </c>
      <c r="C50" s="95"/>
      <c r="D50" s="67">
        <v>10</v>
      </c>
      <c r="E50" s="76"/>
      <c r="F50" s="76">
        <v>0</v>
      </c>
      <c r="G50" s="74">
        <f t="shared" si="0"/>
        <v>0</v>
      </c>
      <c r="H50" s="96">
        <f t="shared" si="1"/>
        <v>0</v>
      </c>
      <c r="I50" s="97">
        <f t="shared" si="2"/>
        <v>0</v>
      </c>
      <c r="J50" s="71">
        <f t="shared" si="3"/>
        <v>0</v>
      </c>
      <c r="K50" s="87">
        <f t="shared" si="4"/>
        <v>0</v>
      </c>
      <c r="L50" s="98">
        <f t="shared" si="5"/>
        <v>0</v>
      </c>
      <c r="M50" s="97">
        <f t="shared" si="6"/>
        <v>0</v>
      </c>
      <c r="N50" s="87">
        <f t="shared" si="7"/>
        <v>0</v>
      </c>
      <c r="O50" s="87">
        <f t="shared" si="8"/>
        <v>0</v>
      </c>
      <c r="P50" s="67"/>
      <c r="Q50" s="87">
        <f t="shared" si="9"/>
        <v>0</v>
      </c>
      <c r="R50" s="87">
        <f t="shared" si="10"/>
        <v>0</v>
      </c>
      <c r="S50" s="98">
        <f t="shared" si="11"/>
        <v>0</v>
      </c>
      <c r="T50" s="97">
        <f t="shared" si="12"/>
        <v>0</v>
      </c>
      <c r="U50" s="87">
        <f t="shared" si="13"/>
        <v>0</v>
      </c>
      <c r="V50" s="87">
        <f t="shared" si="14"/>
        <v>0</v>
      </c>
      <c r="W50" s="67"/>
      <c r="X50" s="87">
        <f t="shared" si="15"/>
        <v>0</v>
      </c>
      <c r="Y50" s="87">
        <f t="shared" si="16"/>
        <v>0</v>
      </c>
      <c r="Z50" s="122">
        <f t="shared" si="17"/>
        <v>0</v>
      </c>
      <c r="AA50" s="148" t="str">
        <f t="shared" si="18"/>
        <v>OK</v>
      </c>
    </row>
    <row r="51" spans="1:27" ht="12.75">
      <c r="A51" s="109"/>
      <c r="D51" s="64"/>
      <c r="E51" s="64"/>
      <c r="F51" s="73"/>
      <c r="G51" s="73"/>
      <c r="H51" s="92"/>
      <c r="I51" s="74"/>
      <c r="J51" s="74"/>
      <c r="K51" s="74"/>
      <c r="L51" s="96"/>
      <c r="M51" s="74"/>
      <c r="N51" s="74"/>
      <c r="O51" s="74"/>
      <c r="P51" s="74"/>
      <c r="Q51" s="74"/>
      <c r="R51" s="74"/>
      <c r="S51" s="96"/>
      <c r="T51" s="74"/>
      <c r="U51" s="74"/>
      <c r="V51" s="74"/>
      <c r="W51" s="74"/>
      <c r="X51" s="74"/>
      <c r="Y51" s="74"/>
      <c r="Z51" s="121"/>
      <c r="AA51" s="147"/>
    </row>
    <row r="52" spans="1:27" ht="13.5" thickBot="1">
      <c r="A52" s="113" t="s">
        <v>59</v>
      </c>
      <c r="B52" s="56"/>
      <c r="C52" s="56"/>
      <c r="D52" s="64"/>
      <c r="E52" s="64"/>
      <c r="F52" s="73"/>
      <c r="G52" s="73"/>
      <c r="H52" s="92"/>
      <c r="I52" s="75">
        <f>SUM(I8:I50)</f>
        <v>282402.04</v>
      </c>
      <c r="J52" s="74"/>
      <c r="K52" s="75">
        <f>SUM(K8:K50)</f>
        <v>-140937.9296837782</v>
      </c>
      <c r="L52" s="99">
        <f>SUM(L8:L50)</f>
        <v>141464.11031622175</v>
      </c>
      <c r="M52" s="75">
        <f>SUM(M8:M50)</f>
        <v>0</v>
      </c>
      <c r="N52" s="75">
        <f>SUM(N8:N50)</f>
        <v>0</v>
      </c>
      <c r="O52" s="75">
        <f aca="true" t="shared" si="38" ref="O52:U52">SUM(O8:O50)</f>
        <v>282402.04</v>
      </c>
      <c r="P52" s="74"/>
      <c r="Q52" s="75">
        <f t="shared" si="38"/>
        <v>-21222.18966666667</v>
      </c>
      <c r="R52" s="75">
        <f t="shared" si="38"/>
        <v>-162160.11935044487</v>
      </c>
      <c r="S52" s="99">
        <f t="shared" si="38"/>
        <v>120241.9206495551</v>
      </c>
      <c r="T52" s="75">
        <f t="shared" si="38"/>
        <v>15000</v>
      </c>
      <c r="U52" s="75">
        <f t="shared" si="38"/>
        <v>-3204.65</v>
      </c>
      <c r="V52" s="75">
        <f>SUM(V8:V50)</f>
        <v>294197.39</v>
      </c>
      <c r="W52" s="74"/>
      <c r="X52" s="75">
        <f>SUM(X8:X50)</f>
        <v>-22083.685</v>
      </c>
      <c r="Y52" s="75">
        <f>SUM(Y8:Y50)</f>
        <v>-181039.15435044488</v>
      </c>
      <c r="Z52" s="123">
        <f>SUM(Z8:Z50)</f>
        <v>113158.2356495551</v>
      </c>
      <c r="AA52" s="147"/>
    </row>
    <row r="53" spans="1:27" ht="14.25" thickBot="1" thickTop="1">
      <c r="A53" s="117"/>
      <c r="B53" s="114"/>
      <c r="C53" s="114"/>
      <c r="D53" s="115"/>
      <c r="E53" s="115"/>
      <c r="F53" s="116"/>
      <c r="G53" s="116"/>
      <c r="H53" s="85"/>
      <c r="I53" s="85"/>
      <c r="J53" s="85"/>
      <c r="K53" s="85"/>
      <c r="L53" s="85"/>
      <c r="M53" s="86"/>
      <c r="N53" s="86"/>
      <c r="O53" s="86"/>
      <c r="P53" s="86"/>
      <c r="Q53" s="86"/>
      <c r="R53" s="86"/>
      <c r="S53" s="86"/>
      <c r="T53" s="86"/>
      <c r="U53" s="86"/>
      <c r="V53" s="86"/>
      <c r="W53" s="86"/>
      <c r="X53" s="86"/>
      <c r="Y53" s="86"/>
      <c r="Z53" s="124"/>
      <c r="AA53" s="149"/>
    </row>
    <row r="54" spans="4:26" ht="12.75">
      <c r="D54" s="64"/>
      <c r="E54" s="64"/>
      <c r="F54" s="73"/>
      <c r="G54" s="73"/>
      <c r="H54" s="74"/>
      <c r="I54" s="74"/>
      <c r="J54" s="74"/>
      <c r="K54" s="74"/>
      <c r="L54" s="74"/>
      <c r="M54" s="54"/>
      <c r="N54" s="54"/>
      <c r="O54" s="54"/>
      <c r="P54" s="54"/>
      <c r="Q54" s="54"/>
      <c r="R54" s="54"/>
      <c r="S54" s="54"/>
      <c r="T54" s="54"/>
      <c r="U54" s="54"/>
      <c r="V54" s="54"/>
      <c r="W54" s="54"/>
      <c r="X54" s="54"/>
      <c r="Y54" s="54"/>
      <c r="Z54" s="54"/>
    </row>
    <row r="55" spans="4:26" ht="12.75">
      <c r="D55" s="64"/>
      <c r="E55" s="64"/>
      <c r="F55" s="73"/>
      <c r="G55" s="73"/>
      <c r="H55" s="74"/>
      <c r="I55" s="74"/>
      <c r="J55" s="74"/>
      <c r="K55" s="74"/>
      <c r="L55" s="74"/>
      <c r="M55" s="54"/>
      <c r="N55" s="54"/>
      <c r="O55" s="54"/>
      <c r="P55" s="54"/>
      <c r="Q55" s="54"/>
      <c r="R55" s="54"/>
      <c r="S55" s="54"/>
      <c r="T55" s="54"/>
      <c r="U55" s="54"/>
      <c r="V55" s="54"/>
      <c r="W55" s="54"/>
      <c r="X55" s="54"/>
      <c r="Y55" s="54"/>
      <c r="Z55" s="54"/>
    </row>
    <row r="56" spans="4:26" ht="12.75">
      <c r="D56" s="64"/>
      <c r="E56" s="64"/>
      <c r="F56" s="73"/>
      <c r="G56" s="73"/>
      <c r="H56" s="74"/>
      <c r="I56" s="74"/>
      <c r="J56" s="74"/>
      <c r="K56" s="74"/>
      <c r="L56" s="74"/>
      <c r="M56" s="54"/>
      <c r="N56" s="54"/>
      <c r="O56" s="54"/>
      <c r="P56" s="54"/>
      <c r="Q56" s="54"/>
      <c r="R56" s="54"/>
      <c r="S56" s="54"/>
      <c r="T56" s="54"/>
      <c r="U56" s="54"/>
      <c r="V56" s="54"/>
      <c r="W56" s="54"/>
      <c r="X56" s="54"/>
      <c r="Y56" s="54"/>
      <c r="Z56" s="54"/>
    </row>
    <row r="57" spans="4:26" ht="12.75">
      <c r="D57" s="64"/>
      <c r="E57" s="64"/>
      <c r="F57" s="73"/>
      <c r="G57" s="73"/>
      <c r="H57" s="74"/>
      <c r="I57" s="74"/>
      <c r="J57" s="74"/>
      <c r="K57" s="74"/>
      <c r="L57" s="74"/>
      <c r="M57" s="54"/>
      <c r="N57" s="54"/>
      <c r="O57" s="54"/>
      <c r="P57" s="54"/>
      <c r="Q57" s="54"/>
      <c r="R57" s="54"/>
      <c r="S57" s="54"/>
      <c r="T57" s="54"/>
      <c r="U57" s="54"/>
      <c r="V57" s="54"/>
      <c r="W57" s="54"/>
      <c r="X57" s="54"/>
      <c r="Y57" s="54"/>
      <c r="Z57" s="54"/>
    </row>
    <row r="58" spans="4:26" ht="12.75">
      <c r="D58" s="64"/>
      <c r="E58" s="64"/>
      <c r="F58" s="73"/>
      <c r="G58" s="73"/>
      <c r="H58" s="74"/>
      <c r="I58" s="74"/>
      <c r="J58" s="74"/>
      <c r="K58" s="74"/>
      <c r="L58" s="74"/>
      <c r="M58" s="54"/>
      <c r="N58" s="54"/>
      <c r="O58" s="54"/>
      <c r="P58" s="54"/>
      <c r="Q58" s="54"/>
      <c r="R58" s="54"/>
      <c r="S58" s="54"/>
      <c r="T58" s="54"/>
      <c r="U58" s="54"/>
      <c r="V58" s="54"/>
      <c r="W58" s="54"/>
      <c r="X58" s="54"/>
      <c r="Y58" s="54"/>
      <c r="Z58" s="54"/>
    </row>
    <row r="59" spans="4:12" ht="12.75">
      <c r="D59" s="64"/>
      <c r="E59" s="64"/>
      <c r="F59" s="73"/>
      <c r="G59" s="73"/>
      <c r="H59" s="73"/>
      <c r="I59" s="73"/>
      <c r="J59" s="73"/>
      <c r="K59" s="73"/>
      <c r="L59" s="73"/>
    </row>
    <row r="60" spans="4:12" ht="12.75">
      <c r="D60" s="64"/>
      <c r="E60" s="64"/>
      <c r="F60" s="73"/>
      <c r="G60" s="73"/>
      <c r="H60" s="73"/>
      <c r="I60" s="73"/>
      <c r="J60" s="73"/>
      <c r="K60" s="73"/>
      <c r="L60" s="73"/>
    </row>
    <row r="61" spans="4:12" ht="12.75">
      <c r="D61" s="64"/>
      <c r="E61" s="64"/>
      <c r="F61" s="73"/>
      <c r="G61" s="73"/>
      <c r="H61" s="73"/>
      <c r="I61" s="73"/>
      <c r="J61" s="73"/>
      <c r="K61" s="73"/>
      <c r="L61" s="73"/>
    </row>
    <row r="62" spans="4:12" ht="12.75">
      <c r="D62" s="64"/>
      <c r="E62" s="64"/>
      <c r="F62" s="73"/>
      <c r="G62" s="73"/>
      <c r="H62" s="73"/>
      <c r="I62" s="73"/>
      <c r="J62" s="73"/>
      <c r="K62" s="73"/>
      <c r="L62" s="73"/>
    </row>
    <row r="63" spans="4:12" ht="12.75">
      <c r="D63" s="64"/>
      <c r="E63" s="64"/>
      <c r="F63" s="73"/>
      <c r="G63" s="73"/>
      <c r="H63" s="73"/>
      <c r="I63" s="73"/>
      <c r="J63" s="73"/>
      <c r="K63" s="73"/>
      <c r="L63" s="73"/>
    </row>
    <row r="64" spans="4:12" ht="12.75">
      <c r="D64" s="64"/>
      <c r="E64" s="64"/>
      <c r="F64" s="73"/>
      <c r="G64" s="73"/>
      <c r="H64" s="73"/>
      <c r="I64" s="73"/>
      <c r="J64" s="73"/>
      <c r="K64" s="73"/>
      <c r="L64" s="73"/>
    </row>
    <row r="65" spans="4:12" ht="12.75">
      <c r="D65" s="64"/>
      <c r="E65" s="64"/>
      <c r="F65" s="73"/>
      <c r="G65" s="73"/>
      <c r="H65" s="73"/>
      <c r="I65" s="73"/>
      <c r="J65" s="73"/>
      <c r="K65" s="73"/>
      <c r="L65" s="73"/>
    </row>
    <row r="66" spans="4:12" ht="12.75">
      <c r="D66" s="64"/>
      <c r="E66" s="64"/>
      <c r="F66" s="73"/>
      <c r="G66" s="73"/>
      <c r="H66" s="73"/>
      <c r="I66" s="73"/>
      <c r="J66" s="73"/>
      <c r="K66" s="73"/>
      <c r="L66" s="73"/>
    </row>
    <row r="67" spans="4:12" ht="12.75">
      <c r="D67" s="64"/>
      <c r="E67" s="64"/>
      <c r="F67" s="73"/>
      <c r="G67" s="73"/>
      <c r="H67" s="73"/>
      <c r="I67" s="73"/>
      <c r="J67" s="73"/>
      <c r="K67" s="73"/>
      <c r="L67" s="73"/>
    </row>
    <row r="68" spans="4:12" ht="12.75">
      <c r="D68" s="64"/>
      <c r="E68" s="64"/>
      <c r="F68" s="73"/>
      <c r="G68" s="73"/>
      <c r="H68" s="73"/>
      <c r="I68" s="73"/>
      <c r="J68" s="73"/>
      <c r="K68" s="73"/>
      <c r="L68" s="73"/>
    </row>
    <row r="69" spans="4:12" ht="12.75">
      <c r="D69" s="64"/>
      <c r="E69" s="64"/>
      <c r="F69" s="73"/>
      <c r="G69" s="73"/>
      <c r="H69" s="73"/>
      <c r="I69" s="73"/>
      <c r="J69" s="73"/>
      <c r="K69" s="73"/>
      <c r="L69" s="73"/>
    </row>
    <row r="70" spans="4:12" ht="12.75">
      <c r="D70" s="64"/>
      <c r="E70" s="64"/>
      <c r="F70" s="73"/>
      <c r="G70" s="73"/>
      <c r="H70" s="73"/>
      <c r="I70" s="73"/>
      <c r="J70" s="73"/>
      <c r="K70" s="73"/>
      <c r="L70" s="73"/>
    </row>
    <row r="71" spans="4:12" ht="12.75">
      <c r="D71" s="64"/>
      <c r="E71" s="64"/>
      <c r="F71" s="73"/>
      <c r="G71" s="73"/>
      <c r="H71" s="73"/>
      <c r="I71" s="73"/>
      <c r="J71" s="73"/>
      <c r="K71" s="73"/>
      <c r="L71" s="73"/>
    </row>
    <row r="72" spans="4:12" ht="12.75">
      <c r="D72" s="64"/>
      <c r="E72" s="64"/>
      <c r="F72" s="73"/>
      <c r="G72" s="73"/>
      <c r="H72" s="73"/>
      <c r="I72" s="73"/>
      <c r="J72" s="73"/>
      <c r="K72" s="73"/>
      <c r="L72" s="73"/>
    </row>
    <row r="73" spans="4:12" ht="12.75">
      <c r="D73" s="64"/>
      <c r="E73" s="64"/>
      <c r="F73" s="73"/>
      <c r="G73" s="73"/>
      <c r="H73" s="73"/>
      <c r="I73" s="73"/>
      <c r="J73" s="73"/>
      <c r="K73" s="73"/>
      <c r="L73" s="73"/>
    </row>
    <row r="74" spans="4:12" ht="12.75">
      <c r="D74" s="64"/>
      <c r="E74" s="64"/>
      <c r="F74" s="73"/>
      <c r="G74" s="73"/>
      <c r="H74" s="73"/>
      <c r="I74" s="73"/>
      <c r="J74" s="73"/>
      <c r="K74" s="73"/>
      <c r="L74" s="73"/>
    </row>
    <row r="75" spans="4:12" ht="12.75">
      <c r="D75" s="64"/>
      <c r="E75" s="64"/>
      <c r="F75" s="73"/>
      <c r="G75" s="73"/>
      <c r="H75" s="73"/>
      <c r="I75" s="73"/>
      <c r="J75" s="73"/>
      <c r="K75" s="73"/>
      <c r="L75" s="73"/>
    </row>
    <row r="76" spans="4:12" ht="12.75">
      <c r="D76" s="64"/>
      <c r="E76" s="64"/>
      <c r="F76" s="73"/>
      <c r="G76" s="73"/>
      <c r="H76" s="73"/>
      <c r="I76" s="73"/>
      <c r="J76" s="73"/>
      <c r="K76" s="73"/>
      <c r="L76" s="73"/>
    </row>
    <row r="77" spans="4:12" ht="12.75">
      <c r="D77" s="64"/>
      <c r="E77" s="64"/>
      <c r="F77" s="73"/>
      <c r="G77" s="73"/>
      <c r="H77" s="73"/>
      <c r="I77" s="73"/>
      <c r="J77" s="73"/>
      <c r="K77" s="73"/>
      <c r="L77" s="73"/>
    </row>
    <row r="78" spans="4:12" ht="12.75">
      <c r="D78" s="64"/>
      <c r="E78" s="64"/>
      <c r="F78" s="73"/>
      <c r="G78" s="73"/>
      <c r="H78" s="73"/>
      <c r="I78" s="73"/>
      <c r="J78" s="73"/>
      <c r="K78" s="73"/>
      <c r="L78" s="73"/>
    </row>
    <row r="79" spans="4:12" ht="12.75">
      <c r="D79" s="64"/>
      <c r="E79" s="64"/>
      <c r="F79" s="73"/>
      <c r="G79" s="73"/>
      <c r="H79" s="73"/>
      <c r="I79" s="73"/>
      <c r="J79" s="73"/>
      <c r="K79" s="73"/>
      <c r="L79" s="73"/>
    </row>
    <row r="80" spans="4:12" ht="12.75">
      <c r="D80" s="64"/>
      <c r="E80" s="64"/>
      <c r="F80" s="73"/>
      <c r="G80" s="73"/>
      <c r="H80" s="73"/>
      <c r="I80" s="73"/>
      <c r="J80" s="73"/>
      <c r="K80" s="73"/>
      <c r="L80" s="73"/>
    </row>
    <row r="81" spans="4:12" ht="12.75">
      <c r="D81" s="73"/>
      <c r="E81" s="73"/>
      <c r="F81" s="73"/>
      <c r="G81" s="73"/>
      <c r="H81" s="73"/>
      <c r="I81" s="73"/>
      <c r="J81" s="73"/>
      <c r="K81" s="73"/>
      <c r="L81" s="73"/>
    </row>
    <row r="82" spans="4:12" ht="12.75">
      <c r="D82" s="73"/>
      <c r="E82" s="73"/>
      <c r="F82" s="73"/>
      <c r="G82" s="73"/>
      <c r="H82" s="73"/>
      <c r="I82" s="73"/>
      <c r="J82" s="73"/>
      <c r="K82" s="73"/>
      <c r="L82" s="73"/>
    </row>
    <row r="83" spans="4:12" ht="12.75">
      <c r="D83" s="73"/>
      <c r="E83" s="73"/>
      <c r="F83" s="73"/>
      <c r="G83" s="73"/>
      <c r="H83" s="73"/>
      <c r="I83" s="73"/>
      <c r="J83" s="73"/>
      <c r="K83" s="73"/>
      <c r="L83" s="73"/>
    </row>
    <row r="84" spans="4:12" ht="12.75">
      <c r="D84" s="73"/>
      <c r="E84" s="73"/>
      <c r="F84" s="73"/>
      <c r="G84" s="73"/>
      <c r="H84" s="73"/>
      <c r="I84" s="73"/>
      <c r="J84" s="73"/>
      <c r="K84" s="73"/>
      <c r="L84" s="73"/>
    </row>
    <row r="85" spans="4:12" ht="12.75">
      <c r="D85" s="73"/>
      <c r="E85" s="73"/>
      <c r="F85" s="73"/>
      <c r="G85" s="73"/>
      <c r="H85" s="73"/>
      <c r="I85" s="73"/>
      <c r="J85" s="73"/>
      <c r="K85" s="73"/>
      <c r="L85" s="73"/>
    </row>
    <row r="86" spans="4:12" ht="12.75">
      <c r="D86" s="73"/>
      <c r="E86" s="73"/>
      <c r="F86" s="73"/>
      <c r="G86" s="73"/>
      <c r="H86" s="73"/>
      <c r="I86" s="73"/>
      <c r="J86" s="73"/>
      <c r="K86" s="73"/>
      <c r="L86" s="73"/>
    </row>
    <row r="87" spans="4:12" ht="12.75">
      <c r="D87" s="73"/>
      <c r="E87" s="73"/>
      <c r="F87" s="73"/>
      <c r="G87" s="73"/>
      <c r="H87" s="73"/>
      <c r="I87" s="73"/>
      <c r="J87" s="73"/>
      <c r="K87" s="73"/>
      <c r="L87" s="73"/>
    </row>
    <row r="88" spans="4:12" ht="12.75">
      <c r="D88" s="73"/>
      <c r="E88" s="73"/>
      <c r="F88" s="73"/>
      <c r="G88" s="73"/>
      <c r="H88" s="73"/>
      <c r="I88" s="73"/>
      <c r="J88" s="73"/>
      <c r="K88" s="73"/>
      <c r="L88" s="73"/>
    </row>
    <row r="89" spans="4:12" ht="12.75">
      <c r="D89" s="73"/>
      <c r="E89" s="73"/>
      <c r="F89" s="73"/>
      <c r="G89" s="73"/>
      <c r="H89" s="73"/>
      <c r="I89" s="73"/>
      <c r="J89" s="73"/>
      <c r="K89" s="73"/>
      <c r="L89" s="73"/>
    </row>
    <row r="90" spans="4:12" ht="12.75">
      <c r="D90" s="73"/>
      <c r="E90" s="73"/>
      <c r="F90" s="73"/>
      <c r="G90" s="73"/>
      <c r="H90" s="73"/>
      <c r="I90" s="73"/>
      <c r="J90" s="73"/>
      <c r="K90" s="73"/>
      <c r="L90" s="73"/>
    </row>
    <row r="91" spans="4:12" ht="12.75">
      <c r="D91" s="73"/>
      <c r="E91" s="73"/>
      <c r="F91" s="73"/>
      <c r="G91" s="73"/>
      <c r="H91" s="73"/>
      <c r="I91" s="73"/>
      <c r="J91" s="73"/>
      <c r="K91" s="73"/>
      <c r="L91" s="73"/>
    </row>
    <row r="92" spans="4:12" ht="12.75">
      <c r="D92" s="73"/>
      <c r="E92" s="73"/>
      <c r="F92" s="73"/>
      <c r="G92" s="73"/>
      <c r="H92" s="73"/>
      <c r="I92" s="73"/>
      <c r="J92" s="73"/>
      <c r="K92" s="73"/>
      <c r="L92" s="73"/>
    </row>
    <row r="93" spans="4:12" ht="12.75">
      <c r="D93" s="73"/>
      <c r="E93" s="73"/>
      <c r="F93" s="73"/>
      <c r="G93" s="73"/>
      <c r="H93" s="73"/>
      <c r="I93" s="73"/>
      <c r="J93" s="73"/>
      <c r="K93" s="73"/>
      <c r="L93" s="73"/>
    </row>
    <row r="94" spans="4:12" ht="12.75">
      <c r="D94" s="73"/>
      <c r="E94" s="73"/>
      <c r="F94" s="73"/>
      <c r="G94" s="73"/>
      <c r="H94" s="73"/>
      <c r="I94" s="73"/>
      <c r="J94" s="73"/>
      <c r="K94" s="73"/>
      <c r="L94" s="73"/>
    </row>
    <row r="95" spans="4:12" ht="12.75">
      <c r="D95" s="73"/>
      <c r="E95" s="73"/>
      <c r="F95" s="73"/>
      <c r="G95" s="73"/>
      <c r="H95" s="73"/>
      <c r="I95" s="73"/>
      <c r="J95" s="73"/>
      <c r="K95" s="73"/>
      <c r="L95" s="73"/>
    </row>
    <row r="96" spans="4:12" ht="12.75">
      <c r="D96" s="73"/>
      <c r="E96" s="73"/>
      <c r="F96" s="73"/>
      <c r="G96" s="73"/>
      <c r="H96" s="73"/>
      <c r="I96" s="73"/>
      <c r="J96" s="73"/>
      <c r="K96" s="73"/>
      <c r="L96" s="73"/>
    </row>
    <row r="97" spans="4:12" ht="12.75">
      <c r="D97" s="73"/>
      <c r="E97" s="73"/>
      <c r="F97" s="73"/>
      <c r="G97" s="73"/>
      <c r="H97" s="73"/>
      <c r="I97" s="73"/>
      <c r="J97" s="73"/>
      <c r="K97" s="73"/>
      <c r="L97" s="73"/>
    </row>
    <row r="98" spans="4:12" ht="12.75">
      <c r="D98" s="73"/>
      <c r="E98" s="73"/>
      <c r="F98" s="73"/>
      <c r="G98" s="73"/>
      <c r="H98" s="73"/>
      <c r="I98" s="73"/>
      <c r="J98" s="73"/>
      <c r="K98" s="73"/>
      <c r="L98" s="73"/>
    </row>
    <row r="99" spans="4:12" ht="12.75">
      <c r="D99" s="73"/>
      <c r="E99" s="73"/>
      <c r="F99" s="73"/>
      <c r="G99" s="73"/>
      <c r="H99" s="73"/>
      <c r="I99" s="73"/>
      <c r="J99" s="73"/>
      <c r="K99" s="73"/>
      <c r="L99" s="73"/>
    </row>
    <row r="100" spans="4:12" ht="12.75">
      <c r="D100" s="73"/>
      <c r="E100" s="73"/>
      <c r="F100" s="73"/>
      <c r="G100" s="73"/>
      <c r="H100" s="73"/>
      <c r="I100" s="73"/>
      <c r="J100" s="73"/>
      <c r="K100" s="73"/>
      <c r="L100" s="73"/>
    </row>
    <row r="101" spans="4:12" ht="12.75">
      <c r="D101" s="73"/>
      <c r="E101" s="73"/>
      <c r="F101" s="73"/>
      <c r="G101" s="73"/>
      <c r="H101" s="73"/>
      <c r="I101" s="73"/>
      <c r="J101" s="73"/>
      <c r="K101" s="73"/>
      <c r="L101" s="73"/>
    </row>
    <row r="102" spans="4:12" ht="12.75">
      <c r="D102" s="73"/>
      <c r="E102" s="73"/>
      <c r="F102" s="73"/>
      <c r="G102" s="73"/>
      <c r="H102" s="73"/>
      <c r="I102" s="73"/>
      <c r="J102" s="73"/>
      <c r="K102" s="73"/>
      <c r="L102" s="73"/>
    </row>
    <row r="103" spans="4:12" ht="12.75">
      <c r="D103" s="73"/>
      <c r="E103" s="73"/>
      <c r="F103" s="73"/>
      <c r="G103" s="73"/>
      <c r="H103" s="73"/>
      <c r="I103" s="73"/>
      <c r="J103" s="73"/>
      <c r="K103" s="73"/>
      <c r="L103" s="73"/>
    </row>
    <row r="104" spans="4:12" ht="12.75">
      <c r="D104" s="73"/>
      <c r="E104" s="73"/>
      <c r="F104" s="73"/>
      <c r="G104" s="73"/>
      <c r="H104" s="73"/>
      <c r="I104" s="73"/>
      <c r="J104" s="73"/>
      <c r="K104" s="73"/>
      <c r="L104" s="73"/>
    </row>
    <row r="105" spans="4:12" ht="12.75">
      <c r="D105" s="73"/>
      <c r="E105" s="73"/>
      <c r="F105" s="73"/>
      <c r="G105" s="73"/>
      <c r="H105" s="73"/>
      <c r="I105" s="73"/>
      <c r="J105" s="73"/>
      <c r="K105" s="73"/>
      <c r="L105" s="73"/>
    </row>
    <row r="106" spans="4:12" ht="12.75">
      <c r="D106" s="73"/>
      <c r="E106" s="73"/>
      <c r="F106" s="73"/>
      <c r="G106" s="73"/>
      <c r="H106" s="73"/>
      <c r="I106" s="73"/>
      <c r="J106" s="73"/>
      <c r="K106" s="73"/>
      <c r="L106" s="73"/>
    </row>
    <row r="107" spans="4:12" ht="12.75">
      <c r="D107" s="73"/>
      <c r="E107" s="73"/>
      <c r="F107" s="73"/>
      <c r="G107" s="73"/>
      <c r="H107" s="73"/>
      <c r="I107" s="73"/>
      <c r="J107" s="73"/>
      <c r="K107" s="73"/>
      <c r="L107" s="73"/>
    </row>
    <row r="108" spans="4:12" ht="12.75">
      <c r="D108" s="73"/>
      <c r="E108" s="73"/>
      <c r="F108" s="73"/>
      <c r="G108" s="73"/>
      <c r="H108" s="73"/>
      <c r="I108" s="73"/>
      <c r="J108" s="73"/>
      <c r="K108" s="73"/>
      <c r="L108" s="73"/>
    </row>
    <row r="109" spans="4:12" ht="12.75">
      <c r="D109" s="73"/>
      <c r="E109" s="73"/>
      <c r="F109" s="73"/>
      <c r="G109" s="73"/>
      <c r="H109" s="73"/>
      <c r="I109" s="73"/>
      <c r="J109" s="73"/>
      <c r="K109" s="73"/>
      <c r="L109" s="73"/>
    </row>
    <row r="110" spans="4:12" ht="12.75">
      <c r="D110" s="73"/>
      <c r="E110" s="73"/>
      <c r="F110" s="73"/>
      <c r="G110" s="73"/>
      <c r="H110" s="73"/>
      <c r="I110" s="73"/>
      <c r="J110" s="73"/>
      <c r="K110" s="73"/>
      <c r="L110" s="73"/>
    </row>
    <row r="111" spans="4:12" ht="12.75">
      <c r="D111" s="73"/>
      <c r="E111" s="73"/>
      <c r="F111" s="73"/>
      <c r="G111" s="73"/>
      <c r="H111" s="73"/>
      <c r="I111" s="73"/>
      <c r="J111" s="73"/>
      <c r="K111" s="73"/>
      <c r="L111" s="73"/>
    </row>
    <row r="112" spans="4:12" ht="12.75">
      <c r="D112" s="73"/>
      <c r="E112" s="73"/>
      <c r="F112" s="73"/>
      <c r="G112" s="73"/>
      <c r="H112" s="73"/>
      <c r="I112" s="73"/>
      <c r="J112" s="73"/>
      <c r="K112" s="73"/>
      <c r="L112" s="73"/>
    </row>
    <row r="113" spans="4:12" ht="12.75">
      <c r="D113" s="73"/>
      <c r="E113" s="73"/>
      <c r="F113" s="73"/>
      <c r="G113" s="73"/>
      <c r="H113" s="73"/>
      <c r="I113" s="73"/>
      <c r="J113" s="73"/>
      <c r="K113" s="73"/>
      <c r="L113" s="73"/>
    </row>
    <row r="114" spans="4:12" ht="12.75">
      <c r="D114" s="73"/>
      <c r="E114" s="73"/>
      <c r="F114" s="73"/>
      <c r="G114" s="73"/>
      <c r="H114" s="73"/>
      <c r="I114" s="73"/>
      <c r="J114" s="73"/>
      <c r="K114" s="73"/>
      <c r="L114" s="73"/>
    </row>
    <row r="115" spans="4:12" ht="12.75">
      <c r="D115" s="73"/>
      <c r="E115" s="73"/>
      <c r="F115" s="73"/>
      <c r="G115" s="73"/>
      <c r="H115" s="73"/>
      <c r="I115" s="73"/>
      <c r="J115" s="73"/>
      <c r="K115" s="73"/>
      <c r="L115" s="73"/>
    </row>
    <row r="116" spans="4:12" ht="12.75">
      <c r="D116" s="73"/>
      <c r="E116" s="73"/>
      <c r="F116" s="73"/>
      <c r="G116" s="73"/>
      <c r="H116" s="73"/>
      <c r="I116" s="73"/>
      <c r="J116" s="73"/>
      <c r="K116" s="73"/>
      <c r="L116" s="73"/>
    </row>
    <row r="117" spans="4:12" ht="12.75">
      <c r="D117" s="73"/>
      <c r="E117" s="73"/>
      <c r="F117" s="73"/>
      <c r="G117" s="73"/>
      <c r="H117" s="73"/>
      <c r="I117" s="73"/>
      <c r="J117" s="73"/>
      <c r="K117" s="73"/>
      <c r="L117" s="73"/>
    </row>
    <row r="118" spans="4:12" ht="12.75">
      <c r="D118" s="73"/>
      <c r="E118" s="73"/>
      <c r="F118" s="73"/>
      <c r="G118" s="73"/>
      <c r="H118" s="73"/>
      <c r="I118" s="73"/>
      <c r="J118" s="73"/>
      <c r="K118" s="73"/>
      <c r="L118" s="73"/>
    </row>
    <row r="119" spans="4:12" ht="12.75">
      <c r="D119" s="73"/>
      <c r="E119" s="73"/>
      <c r="F119" s="73"/>
      <c r="G119" s="73"/>
      <c r="H119" s="73"/>
      <c r="I119" s="73"/>
      <c r="J119" s="73"/>
      <c r="K119" s="73"/>
      <c r="L119" s="73"/>
    </row>
    <row r="120" spans="4:12" ht="12.75">
      <c r="D120" s="73"/>
      <c r="E120" s="73"/>
      <c r="F120" s="73"/>
      <c r="G120" s="73"/>
      <c r="H120" s="73"/>
      <c r="I120" s="73"/>
      <c r="J120" s="73"/>
      <c r="K120" s="73"/>
      <c r="L120" s="73"/>
    </row>
    <row r="121" spans="4:12" ht="12.75">
      <c r="D121" s="73"/>
      <c r="E121" s="73"/>
      <c r="F121" s="73"/>
      <c r="G121" s="73"/>
      <c r="H121" s="73"/>
      <c r="I121" s="73"/>
      <c r="J121" s="73"/>
      <c r="K121" s="73"/>
      <c r="L121" s="73"/>
    </row>
    <row r="122" spans="4:12" ht="12.75">
      <c r="D122" s="73"/>
      <c r="E122" s="73"/>
      <c r="F122" s="73"/>
      <c r="G122" s="73"/>
      <c r="H122" s="73"/>
      <c r="I122" s="73"/>
      <c r="J122" s="73"/>
      <c r="K122" s="73"/>
      <c r="L122" s="73"/>
    </row>
    <row r="123" spans="4:12" ht="12.75">
      <c r="D123" s="73"/>
      <c r="E123" s="73"/>
      <c r="F123" s="73"/>
      <c r="G123" s="73"/>
      <c r="H123" s="73"/>
      <c r="I123" s="73"/>
      <c r="J123" s="73"/>
      <c r="K123" s="73"/>
      <c r="L123" s="73"/>
    </row>
    <row r="124" spans="4:12" ht="12.75">
      <c r="D124" s="73"/>
      <c r="E124" s="73"/>
      <c r="F124" s="73"/>
      <c r="G124" s="73"/>
      <c r="H124" s="73"/>
      <c r="I124" s="73"/>
      <c r="J124" s="73"/>
      <c r="K124" s="73"/>
      <c r="L124" s="73"/>
    </row>
    <row r="125" spans="4:12" ht="12.75">
      <c r="D125" s="73"/>
      <c r="E125" s="73"/>
      <c r="F125" s="73"/>
      <c r="G125" s="73"/>
      <c r="H125" s="73"/>
      <c r="I125" s="73"/>
      <c r="J125" s="73"/>
      <c r="K125" s="73"/>
      <c r="L125" s="73"/>
    </row>
    <row r="126" spans="4:12" ht="12.75">
      <c r="D126" s="73"/>
      <c r="E126" s="73"/>
      <c r="F126" s="73"/>
      <c r="G126" s="73"/>
      <c r="H126" s="73"/>
      <c r="I126" s="73"/>
      <c r="J126" s="73"/>
      <c r="K126" s="73"/>
      <c r="L126" s="73"/>
    </row>
    <row r="127" spans="4:12" ht="12.75">
      <c r="D127" s="73"/>
      <c r="E127" s="73"/>
      <c r="F127" s="73"/>
      <c r="G127" s="73"/>
      <c r="H127" s="73"/>
      <c r="I127" s="73"/>
      <c r="J127" s="73"/>
      <c r="K127" s="73"/>
      <c r="L127" s="73"/>
    </row>
    <row r="128" spans="4:12" ht="12.75">
      <c r="D128" s="73"/>
      <c r="E128" s="73"/>
      <c r="F128" s="73"/>
      <c r="G128" s="73"/>
      <c r="H128" s="73"/>
      <c r="I128" s="73"/>
      <c r="J128" s="73"/>
      <c r="K128" s="73"/>
      <c r="L128" s="73"/>
    </row>
    <row r="129" spans="4:12" ht="12.75">
      <c r="D129" s="73"/>
      <c r="E129" s="73"/>
      <c r="F129" s="73"/>
      <c r="G129" s="73"/>
      <c r="H129" s="73"/>
      <c r="I129" s="73"/>
      <c r="J129" s="73"/>
      <c r="K129" s="73"/>
      <c r="L129" s="73"/>
    </row>
    <row r="130" spans="4:12" ht="12.75">
      <c r="D130" s="73"/>
      <c r="E130" s="73"/>
      <c r="F130" s="73"/>
      <c r="G130" s="73"/>
      <c r="H130" s="73"/>
      <c r="I130" s="73"/>
      <c r="J130" s="73"/>
      <c r="K130" s="73"/>
      <c r="L130" s="73"/>
    </row>
    <row r="131" spans="4:12" ht="12.75">
      <c r="D131" s="73"/>
      <c r="E131" s="73"/>
      <c r="F131" s="73"/>
      <c r="G131" s="73"/>
      <c r="H131" s="73"/>
      <c r="I131" s="73"/>
      <c r="J131" s="73"/>
      <c r="K131" s="73"/>
      <c r="L131" s="73"/>
    </row>
    <row r="132" spans="4:12" ht="12.75">
      <c r="D132" s="73"/>
      <c r="E132" s="73"/>
      <c r="F132" s="73"/>
      <c r="G132" s="73"/>
      <c r="H132" s="73"/>
      <c r="I132" s="73"/>
      <c r="J132" s="73"/>
      <c r="K132" s="73"/>
      <c r="L132" s="73"/>
    </row>
    <row r="133" spans="4:12" ht="12.75">
      <c r="D133" s="73"/>
      <c r="E133" s="73"/>
      <c r="F133" s="73"/>
      <c r="G133" s="73"/>
      <c r="H133" s="73"/>
      <c r="I133" s="73"/>
      <c r="J133" s="73"/>
      <c r="K133" s="73"/>
      <c r="L133" s="73"/>
    </row>
    <row r="134" spans="4:12" ht="12.75">
      <c r="D134" s="73"/>
      <c r="E134" s="73"/>
      <c r="F134" s="73"/>
      <c r="G134" s="73"/>
      <c r="H134" s="73"/>
      <c r="I134" s="73"/>
      <c r="J134" s="73"/>
      <c r="K134" s="73"/>
      <c r="L134" s="73"/>
    </row>
    <row r="135" spans="4:12" ht="12.75">
      <c r="D135" s="73"/>
      <c r="E135" s="73"/>
      <c r="F135" s="73"/>
      <c r="G135" s="73"/>
      <c r="H135" s="73"/>
      <c r="I135" s="73"/>
      <c r="J135" s="73"/>
      <c r="K135" s="73"/>
      <c r="L135" s="73"/>
    </row>
    <row r="136" spans="4:12" ht="12.75">
      <c r="D136" s="73"/>
      <c r="E136" s="73"/>
      <c r="F136" s="73"/>
      <c r="G136" s="73"/>
      <c r="H136" s="73"/>
      <c r="I136" s="73"/>
      <c r="J136" s="73"/>
      <c r="K136" s="73"/>
      <c r="L136" s="73"/>
    </row>
    <row r="137" spans="4:12" ht="12.75">
      <c r="D137" s="73"/>
      <c r="E137" s="73"/>
      <c r="F137" s="73"/>
      <c r="G137" s="73"/>
      <c r="H137" s="73"/>
      <c r="I137" s="73"/>
      <c r="J137" s="73"/>
      <c r="K137" s="73"/>
      <c r="L137" s="73"/>
    </row>
    <row r="138" spans="4:12" ht="12.75">
      <c r="D138" s="73"/>
      <c r="E138" s="73"/>
      <c r="F138" s="73"/>
      <c r="G138" s="73"/>
      <c r="H138" s="73"/>
      <c r="I138" s="73"/>
      <c r="J138" s="73"/>
      <c r="K138" s="73"/>
      <c r="L138" s="73"/>
    </row>
    <row r="139" spans="4:12" ht="12.75">
      <c r="D139" s="73"/>
      <c r="E139" s="73"/>
      <c r="F139" s="73"/>
      <c r="G139" s="73"/>
      <c r="H139" s="73"/>
      <c r="I139" s="73"/>
      <c r="J139" s="73"/>
      <c r="K139" s="73"/>
      <c r="L139" s="73"/>
    </row>
    <row r="140" spans="4:12" ht="12.75">
      <c r="D140" s="73"/>
      <c r="E140" s="73"/>
      <c r="F140" s="73"/>
      <c r="G140" s="73"/>
      <c r="H140" s="73"/>
      <c r="I140" s="73"/>
      <c r="J140" s="73"/>
      <c r="K140" s="73"/>
      <c r="L140" s="73"/>
    </row>
    <row r="141" spans="4:12" ht="12.75">
      <c r="D141" s="73"/>
      <c r="E141" s="73"/>
      <c r="F141" s="73"/>
      <c r="G141" s="73"/>
      <c r="H141" s="73"/>
      <c r="I141" s="73"/>
      <c r="J141" s="73"/>
      <c r="K141" s="73"/>
      <c r="L141" s="73"/>
    </row>
    <row r="142" spans="4:12" ht="12.75">
      <c r="D142" s="73"/>
      <c r="E142" s="73"/>
      <c r="F142" s="73"/>
      <c r="G142" s="73"/>
      <c r="H142" s="73"/>
      <c r="I142" s="73"/>
      <c r="J142" s="73"/>
      <c r="K142" s="73"/>
      <c r="L142" s="73"/>
    </row>
    <row r="143" spans="4:12" ht="12.75">
      <c r="D143" s="73"/>
      <c r="E143" s="73"/>
      <c r="F143" s="73"/>
      <c r="G143" s="73"/>
      <c r="H143" s="73"/>
      <c r="I143" s="73"/>
      <c r="J143" s="73"/>
      <c r="K143" s="73"/>
      <c r="L143" s="73"/>
    </row>
    <row r="144" spans="4:12" ht="12.75">
      <c r="D144" s="73"/>
      <c r="E144" s="73"/>
      <c r="F144" s="73"/>
      <c r="G144" s="73"/>
      <c r="H144" s="73"/>
      <c r="I144" s="73"/>
      <c r="J144" s="73"/>
      <c r="K144" s="73"/>
      <c r="L144" s="73"/>
    </row>
    <row r="145" spans="4:12" ht="12.75">
      <c r="D145" s="73"/>
      <c r="E145" s="73"/>
      <c r="F145" s="73"/>
      <c r="G145" s="73"/>
      <c r="H145" s="73"/>
      <c r="I145" s="73"/>
      <c r="J145" s="73"/>
      <c r="K145" s="73"/>
      <c r="L145" s="73"/>
    </row>
    <row r="146" spans="4:12" ht="12.75">
      <c r="D146" s="73"/>
      <c r="E146" s="73"/>
      <c r="F146" s="73"/>
      <c r="G146" s="73"/>
      <c r="H146" s="73"/>
      <c r="I146" s="73"/>
      <c r="J146" s="73"/>
      <c r="K146" s="73"/>
      <c r="L146" s="73"/>
    </row>
    <row r="147" spans="4:12" ht="12.75">
      <c r="D147" s="73"/>
      <c r="E147" s="73"/>
      <c r="F147" s="73"/>
      <c r="G147" s="73"/>
      <c r="H147" s="73"/>
      <c r="I147" s="73"/>
      <c r="J147" s="73"/>
      <c r="K147" s="73"/>
      <c r="L147" s="73"/>
    </row>
    <row r="148" spans="4:12" ht="12.75">
      <c r="D148" s="73"/>
      <c r="E148" s="73"/>
      <c r="F148" s="73"/>
      <c r="G148" s="73"/>
      <c r="H148" s="73"/>
      <c r="I148" s="73"/>
      <c r="J148" s="73"/>
      <c r="K148" s="73"/>
      <c r="L148" s="73"/>
    </row>
    <row r="149" spans="4:12" ht="12.75">
      <c r="D149" s="73"/>
      <c r="E149" s="73"/>
      <c r="F149" s="73"/>
      <c r="G149" s="73"/>
      <c r="H149" s="73"/>
      <c r="I149" s="73"/>
      <c r="J149" s="73"/>
      <c r="K149" s="73"/>
      <c r="L149" s="73"/>
    </row>
    <row r="150" spans="4:12" ht="12.75">
      <c r="D150" s="73"/>
      <c r="E150" s="73"/>
      <c r="F150" s="73"/>
      <c r="G150" s="73"/>
      <c r="H150" s="73"/>
      <c r="I150" s="73"/>
      <c r="J150" s="73"/>
      <c r="K150" s="73"/>
      <c r="L150" s="73"/>
    </row>
    <row r="151" spans="4:12" ht="12.75">
      <c r="D151" s="73"/>
      <c r="E151" s="73"/>
      <c r="F151" s="73"/>
      <c r="G151" s="73"/>
      <c r="H151" s="73"/>
      <c r="I151" s="73"/>
      <c r="J151" s="73"/>
      <c r="K151" s="73"/>
      <c r="L151" s="73"/>
    </row>
    <row r="152" spans="4:12" ht="12.75">
      <c r="D152" s="73"/>
      <c r="E152" s="73"/>
      <c r="F152" s="73"/>
      <c r="G152" s="73"/>
      <c r="H152" s="73"/>
      <c r="I152" s="73"/>
      <c r="J152" s="73"/>
      <c r="K152" s="73"/>
      <c r="L152" s="73"/>
    </row>
    <row r="153" spans="4:12" ht="12.75">
      <c r="D153" s="73"/>
      <c r="E153" s="73"/>
      <c r="F153" s="73"/>
      <c r="G153" s="73"/>
      <c r="H153" s="73"/>
      <c r="I153" s="73"/>
      <c r="J153" s="73"/>
      <c r="K153" s="73"/>
      <c r="L153" s="73"/>
    </row>
    <row r="154" spans="4:12" ht="12.75">
      <c r="D154" s="73"/>
      <c r="E154" s="73"/>
      <c r="F154" s="73"/>
      <c r="G154" s="73"/>
      <c r="H154" s="73"/>
      <c r="I154" s="73"/>
      <c r="J154" s="73"/>
      <c r="K154" s="73"/>
      <c r="L154" s="73"/>
    </row>
    <row r="155" spans="4:12" ht="12.75">
      <c r="D155" s="73"/>
      <c r="E155" s="73"/>
      <c r="F155" s="73"/>
      <c r="G155" s="73"/>
      <c r="H155" s="73"/>
      <c r="I155" s="73"/>
      <c r="J155" s="73"/>
      <c r="K155" s="73"/>
      <c r="L155" s="73"/>
    </row>
    <row r="156" spans="4:12" ht="12.75">
      <c r="D156" s="73"/>
      <c r="E156" s="73"/>
      <c r="F156" s="73"/>
      <c r="G156" s="73"/>
      <c r="H156" s="73"/>
      <c r="I156" s="73"/>
      <c r="J156" s="73"/>
      <c r="K156" s="73"/>
      <c r="L156" s="73"/>
    </row>
    <row r="157" spans="4:12" ht="12.75">
      <c r="D157" s="73"/>
      <c r="E157" s="73"/>
      <c r="F157" s="73"/>
      <c r="G157" s="73"/>
      <c r="H157" s="73"/>
      <c r="I157" s="73"/>
      <c r="J157" s="73"/>
      <c r="K157" s="73"/>
      <c r="L157" s="73"/>
    </row>
    <row r="158" spans="4:12" ht="12.75">
      <c r="D158" s="73"/>
      <c r="E158" s="73"/>
      <c r="F158" s="73"/>
      <c r="G158" s="73"/>
      <c r="H158" s="73"/>
      <c r="I158" s="73"/>
      <c r="J158" s="73"/>
      <c r="K158" s="73"/>
      <c r="L158" s="73"/>
    </row>
    <row r="159" spans="4:12" ht="12.75">
      <c r="D159" s="73"/>
      <c r="E159" s="73"/>
      <c r="F159" s="73"/>
      <c r="G159" s="73"/>
      <c r="H159" s="73"/>
      <c r="I159" s="73"/>
      <c r="J159" s="73"/>
      <c r="K159" s="73"/>
      <c r="L159" s="73"/>
    </row>
    <row r="160" spans="4:12" ht="12.75">
      <c r="D160" s="73"/>
      <c r="E160" s="73"/>
      <c r="F160" s="73"/>
      <c r="G160" s="73"/>
      <c r="H160" s="73"/>
      <c r="I160" s="73"/>
      <c r="J160" s="73"/>
      <c r="K160" s="73"/>
      <c r="L160" s="73"/>
    </row>
  </sheetData>
  <printOptions horizontalCentered="1"/>
  <pageMargins left="0.25" right="0.25" top="0.5" bottom="0.5" header="0.5" footer="0.5"/>
  <pageSetup fitToHeight="1" fitToWidth="1" horizontalDpi="600" verticalDpi="600" orientation="landscape" paperSize="5" scale="54"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AH160"/>
  <sheetViews>
    <sheetView zoomScale="75" zoomScaleNormal="75" workbookViewId="0" topLeftCell="A1">
      <selection activeCell="A1" sqref="A1"/>
    </sheetView>
  </sheetViews>
  <sheetFormatPr defaultColWidth="9.140625" defaultRowHeight="12.75"/>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ustomWidth="1"/>
    <col min="32" max="16384" width="9.140625" style="53" customWidth="1"/>
  </cols>
  <sheetData>
    <row r="1" spans="1:31" s="81" customFormat="1" ht="18.75" customHeight="1">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c r="A2" s="69" t="s">
        <v>7</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c r="A3" s="69" t="s">
        <v>90</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27" ht="12.75">
      <c r="A5" s="105"/>
      <c r="B5" s="106" t="s">
        <v>45</v>
      </c>
      <c r="C5" s="107" t="s">
        <v>36</v>
      </c>
      <c r="D5" s="107" t="s">
        <v>38</v>
      </c>
      <c r="E5" s="107"/>
      <c r="F5" s="107" t="s">
        <v>51</v>
      </c>
      <c r="G5" s="107" t="s">
        <v>89</v>
      </c>
      <c r="H5" s="108" t="s">
        <v>47</v>
      </c>
      <c r="I5" s="104">
        <v>40178</v>
      </c>
      <c r="J5" s="100"/>
      <c r="K5" s="100"/>
      <c r="L5" s="102"/>
      <c r="M5" s="103">
        <v>40543</v>
      </c>
      <c r="N5" s="100"/>
      <c r="O5" s="101"/>
      <c r="P5" s="100"/>
      <c r="Q5" s="101"/>
      <c r="R5" s="100"/>
      <c r="S5" s="102"/>
      <c r="T5" s="103">
        <v>40908</v>
      </c>
      <c r="U5" s="100"/>
      <c r="V5" s="101"/>
      <c r="W5" s="100"/>
      <c r="X5" s="101"/>
      <c r="Y5" s="100"/>
      <c r="Z5" s="118"/>
      <c r="AA5" s="146"/>
    </row>
    <row r="6" spans="1:27" ht="12" customHeight="1" thickBot="1">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27" ht="15" customHeight="1">
      <c r="A7" s="109"/>
      <c r="B7" s="54"/>
      <c r="H7" s="88"/>
      <c r="I7" s="54"/>
      <c r="J7" s="54"/>
      <c r="K7" s="54"/>
      <c r="L7" s="91"/>
      <c r="M7" s="54"/>
      <c r="N7" s="54"/>
      <c r="O7" s="54"/>
      <c r="P7" s="54"/>
      <c r="Q7" s="54"/>
      <c r="R7" s="54"/>
      <c r="S7" s="91"/>
      <c r="T7" s="54"/>
      <c r="U7" s="54"/>
      <c r="V7" s="54"/>
      <c r="W7" s="54"/>
      <c r="X7" s="54"/>
      <c r="Y7" s="54"/>
      <c r="Z7" s="120"/>
      <c r="AA7" s="147"/>
    </row>
    <row r="8" spans="1:27" ht="15" customHeight="1">
      <c r="A8" s="111" t="s">
        <v>165</v>
      </c>
      <c r="B8" s="130">
        <v>38929</v>
      </c>
      <c r="C8" s="94"/>
      <c r="D8" s="67">
        <v>5</v>
      </c>
      <c r="E8" s="132">
        <v>43660</v>
      </c>
      <c r="F8" s="76">
        <v>4300</v>
      </c>
      <c r="G8" s="74">
        <f>+E8-F8</f>
        <v>39360</v>
      </c>
      <c r="H8" s="96">
        <f>+(E8-F8)/(D8*12)</f>
        <v>656</v>
      </c>
      <c r="I8" s="74">
        <f>IF(B8&lt;$I$5,E8,0)</f>
        <v>43660</v>
      </c>
      <c r="J8" s="71">
        <f>IF(B8&gt;$I$5,0,IF(($I$5-B8)/30.4375&gt;(D8*12),(D8*12),($I$5-B8)/30.4375))</f>
        <v>41.034907597535934</v>
      </c>
      <c r="K8" s="74">
        <f>IF(H8*J8&gt;G8,-G8,-H8*J8)</f>
        <v>-26918.89938398357</v>
      </c>
      <c r="L8" s="96">
        <f>+I8+K8</f>
        <v>16741.10061601643</v>
      </c>
      <c r="M8" s="74">
        <f>IF(AND($I$5&lt;B8,B8&lt;$M$5+1),E8,0)</f>
        <v>0</v>
      </c>
      <c r="N8" s="74">
        <f>IF(AND($I$5&lt;C8,C8&lt;$M$5+1),-E8,0)</f>
        <v>0</v>
      </c>
      <c r="O8" s="74">
        <f>+I8+M8+N8</f>
        <v>43660</v>
      </c>
      <c r="P8" s="67">
        <v>12</v>
      </c>
      <c r="Q8" s="74">
        <f>-H8*P8</f>
        <v>-7872</v>
      </c>
      <c r="R8" s="74">
        <f>IF(O8=0,0,K8+Q8)</f>
        <v>-34790.899383983575</v>
      </c>
      <c r="S8" s="96">
        <f>+O8+R8</f>
        <v>8869.100616016425</v>
      </c>
      <c r="T8" s="74">
        <f>IF(AND($M$5&lt;B8,J8&lt;$T$5+1),E8,0)</f>
        <v>0</v>
      </c>
      <c r="U8" s="74">
        <f>IF(AND($M$5&lt;C8,C8&lt;$T$5+1),-E8,0)</f>
        <v>0</v>
      </c>
      <c r="V8" s="74">
        <f>+O8+T8+U8</f>
        <v>43660</v>
      </c>
      <c r="W8" s="67">
        <v>7</v>
      </c>
      <c r="X8" s="74">
        <f>-H8*W8</f>
        <v>-4592</v>
      </c>
      <c r="Y8" s="74">
        <f>IF(V8=0,0,R8+X8)</f>
        <v>-39382.899383983575</v>
      </c>
      <c r="Z8" s="121">
        <f>+V8+Y8</f>
        <v>4277.100616016425</v>
      </c>
      <c r="AA8" s="148" t="str">
        <f>IF(J8+P8+W8&lt;((D8*12)+1),"OK","ERROR")</f>
        <v>OK</v>
      </c>
    </row>
    <row r="9" spans="1:27" ht="15" customHeight="1">
      <c r="A9" s="111" t="s">
        <v>166</v>
      </c>
      <c r="B9" s="93">
        <v>39325</v>
      </c>
      <c r="C9" s="94"/>
      <c r="D9" s="67">
        <v>5</v>
      </c>
      <c r="E9" s="76">
        <v>48150</v>
      </c>
      <c r="F9" s="76">
        <v>4800</v>
      </c>
      <c r="G9" s="74">
        <f aca="true" t="shared" si="0" ref="G9:G50">+E9-F9</f>
        <v>43350</v>
      </c>
      <c r="H9" s="96">
        <f aca="true" t="shared" si="1" ref="H9:H50">+(E9-F9)/(D9*12)</f>
        <v>722.5</v>
      </c>
      <c r="I9" s="74">
        <f aca="true" t="shared" si="2" ref="I9:I50">IF(B9&lt;$I$5,E9,0)</f>
        <v>48150</v>
      </c>
      <c r="J9" s="71">
        <f aca="true" t="shared" si="3" ref="J9:J50">IF(B9&gt;$I$5,0,IF(($I$5-B9)/30.4375&gt;(D9*12),(D9*12),($I$5-B9)/30.4375))</f>
        <v>28.024640657084188</v>
      </c>
      <c r="K9" s="191">
        <f>IF(H9*J9&gt;G9,-G9,-H9*J9)-28.9</f>
        <v>-20276.70287474333</v>
      </c>
      <c r="L9" s="96">
        <f aca="true" t="shared" si="4" ref="L9:L50">+I9+K9</f>
        <v>27873.29712525667</v>
      </c>
      <c r="M9" s="74">
        <f aca="true" t="shared" si="5" ref="M9:M50">IF(AND($I$5&lt;B9,B9&lt;$M$5+1),E9,0)</f>
        <v>0</v>
      </c>
      <c r="N9" s="74">
        <f aca="true" t="shared" si="6" ref="N9:N50">IF(AND($I$5&lt;C9,C9&lt;$M$5+1),-E9,0)</f>
        <v>0</v>
      </c>
      <c r="O9" s="74">
        <f aca="true" t="shared" si="7" ref="O9:O50">+I9+M9+N9</f>
        <v>48150</v>
      </c>
      <c r="P9" s="67">
        <v>12</v>
      </c>
      <c r="Q9" s="74">
        <f aca="true" t="shared" si="8" ref="Q9:Q50">-H9*P9</f>
        <v>-8670</v>
      </c>
      <c r="R9" s="74">
        <f aca="true" t="shared" si="9" ref="R9:R50">IF(O9=0,0,K9+Q9)</f>
        <v>-28946.70287474333</v>
      </c>
      <c r="S9" s="96">
        <f aca="true" t="shared" si="10" ref="S9:S50">+O9+R9</f>
        <v>19203.29712525667</v>
      </c>
      <c r="T9" s="74">
        <f aca="true" t="shared" si="11" ref="T9:T50">IF(AND($M$5&lt;B9,J9&lt;$T$5+1),E9,0)</f>
        <v>0</v>
      </c>
      <c r="U9" s="74">
        <f aca="true" t="shared" si="12" ref="U9:U50">IF(AND($M$5&lt;C9,C9&lt;$T$5+1),-E9,0)</f>
        <v>0</v>
      </c>
      <c r="V9" s="74">
        <f aca="true" t="shared" si="13" ref="V9:V50">+O9+T9+U9</f>
        <v>48150</v>
      </c>
      <c r="W9" s="67">
        <v>12</v>
      </c>
      <c r="X9" s="74">
        <f aca="true" t="shared" si="14" ref="X9:X50">-H9*W9</f>
        <v>-8670</v>
      </c>
      <c r="Y9" s="74">
        <f aca="true" t="shared" si="15" ref="Y9:Y50">IF(V9=0,0,R9+X9)</f>
        <v>-37616.70287474333</v>
      </c>
      <c r="Z9" s="121">
        <f aca="true" t="shared" si="16" ref="Z9:Z50">+V9+Y9</f>
        <v>10533.297125256671</v>
      </c>
      <c r="AA9" s="148" t="str">
        <f aca="true" t="shared" si="17" ref="AA9:AA50">IF(J9+P9+W9&lt;((D9*12)+1),"OK","ERROR")</f>
        <v>OK</v>
      </c>
    </row>
    <row r="10" spans="1:27" ht="15" customHeight="1">
      <c r="A10" s="111" t="s">
        <v>168</v>
      </c>
      <c r="B10" s="93">
        <v>37346</v>
      </c>
      <c r="C10" s="94"/>
      <c r="D10" s="67">
        <v>5</v>
      </c>
      <c r="E10" s="76">
        <v>2635.68</v>
      </c>
      <c r="F10" s="76">
        <v>0</v>
      </c>
      <c r="G10" s="74">
        <f t="shared" si="0"/>
        <v>2635.68</v>
      </c>
      <c r="H10" s="96">
        <f t="shared" si="1"/>
        <v>43.928</v>
      </c>
      <c r="I10" s="74">
        <f t="shared" si="2"/>
        <v>2635.68</v>
      </c>
      <c r="J10" s="71">
        <f t="shared" si="3"/>
        <v>60</v>
      </c>
      <c r="K10" s="74">
        <f aca="true" t="shared" si="18" ref="K10:K50">IF(H10*J10&gt;G10,-G10,-H10*J10)</f>
        <v>-2635.68</v>
      </c>
      <c r="L10" s="96">
        <f t="shared" si="4"/>
        <v>0</v>
      </c>
      <c r="M10" s="74">
        <f t="shared" si="5"/>
        <v>0</v>
      </c>
      <c r="N10" s="74">
        <f t="shared" si="6"/>
        <v>0</v>
      </c>
      <c r="O10" s="74">
        <f t="shared" si="7"/>
        <v>2635.68</v>
      </c>
      <c r="P10" s="67"/>
      <c r="Q10" s="74">
        <f t="shared" si="8"/>
        <v>0</v>
      </c>
      <c r="R10" s="74">
        <f t="shared" si="9"/>
        <v>-2635.68</v>
      </c>
      <c r="S10" s="96">
        <f t="shared" si="10"/>
        <v>0</v>
      </c>
      <c r="T10" s="74">
        <f t="shared" si="11"/>
        <v>0</v>
      </c>
      <c r="U10" s="74">
        <f t="shared" si="12"/>
        <v>0</v>
      </c>
      <c r="V10" s="74">
        <f t="shared" si="13"/>
        <v>2635.68</v>
      </c>
      <c r="W10" s="67"/>
      <c r="X10" s="74">
        <f t="shared" si="14"/>
        <v>0</v>
      </c>
      <c r="Y10" s="74">
        <f t="shared" si="15"/>
        <v>-2635.68</v>
      </c>
      <c r="Z10" s="121">
        <f t="shared" si="16"/>
        <v>0</v>
      </c>
      <c r="AA10" s="148" t="str">
        <f t="shared" si="17"/>
        <v>OK</v>
      </c>
    </row>
    <row r="11" spans="1:31" s="61" customFormat="1" ht="13.5" customHeight="1">
      <c r="A11" s="111" t="s">
        <v>171</v>
      </c>
      <c r="B11" s="93">
        <v>38717</v>
      </c>
      <c r="C11" s="94"/>
      <c r="D11" s="67">
        <v>5</v>
      </c>
      <c r="E11" s="76">
        <v>21000</v>
      </c>
      <c r="F11" s="76">
        <v>2100</v>
      </c>
      <c r="G11" s="74">
        <f t="shared" si="0"/>
        <v>18900</v>
      </c>
      <c r="H11" s="96">
        <f t="shared" si="1"/>
        <v>315</v>
      </c>
      <c r="I11" s="74">
        <f t="shared" si="2"/>
        <v>21000</v>
      </c>
      <c r="J11" s="71">
        <f t="shared" si="3"/>
        <v>48</v>
      </c>
      <c r="K11" s="74">
        <f t="shared" si="18"/>
        <v>-15120</v>
      </c>
      <c r="L11" s="96">
        <f t="shared" si="4"/>
        <v>5880</v>
      </c>
      <c r="M11" s="74">
        <f t="shared" si="5"/>
        <v>0</v>
      </c>
      <c r="N11" s="74">
        <f t="shared" si="6"/>
        <v>0</v>
      </c>
      <c r="O11" s="74">
        <f t="shared" si="7"/>
        <v>21000</v>
      </c>
      <c r="P11" s="67">
        <v>12</v>
      </c>
      <c r="Q11" s="74">
        <f t="shared" si="8"/>
        <v>-3780</v>
      </c>
      <c r="R11" s="74">
        <f t="shared" si="9"/>
        <v>-18900</v>
      </c>
      <c r="S11" s="96">
        <f t="shared" si="10"/>
        <v>2100</v>
      </c>
      <c r="T11" s="74">
        <f t="shared" si="11"/>
        <v>0</v>
      </c>
      <c r="U11" s="74">
        <f t="shared" si="12"/>
        <v>0</v>
      </c>
      <c r="V11" s="74">
        <f t="shared" si="13"/>
        <v>21000</v>
      </c>
      <c r="W11" s="67"/>
      <c r="X11" s="74">
        <f t="shared" si="14"/>
        <v>0</v>
      </c>
      <c r="Y11" s="74">
        <f t="shared" si="15"/>
        <v>-18900</v>
      </c>
      <c r="Z11" s="121">
        <f t="shared" si="16"/>
        <v>2100</v>
      </c>
      <c r="AA11" s="148" t="str">
        <f t="shared" si="17"/>
        <v>OK</v>
      </c>
      <c r="AB11" s="55"/>
      <c r="AC11" s="55"/>
      <c r="AD11" s="55"/>
      <c r="AE11" s="55"/>
    </row>
    <row r="12" spans="1:31" s="61" customFormat="1" ht="13.5" customHeight="1">
      <c r="A12" s="111" t="s">
        <v>170</v>
      </c>
      <c r="B12" s="93">
        <v>34080</v>
      </c>
      <c r="C12" s="94"/>
      <c r="D12" s="67">
        <v>5</v>
      </c>
      <c r="E12" s="76">
        <v>11857</v>
      </c>
      <c r="F12" s="76">
        <v>0</v>
      </c>
      <c r="G12" s="74">
        <f t="shared" si="0"/>
        <v>11857</v>
      </c>
      <c r="H12" s="96">
        <f t="shared" si="1"/>
        <v>197.61666666666667</v>
      </c>
      <c r="I12" s="74">
        <f t="shared" si="2"/>
        <v>11857</v>
      </c>
      <c r="J12" s="71">
        <f t="shared" si="3"/>
        <v>60</v>
      </c>
      <c r="K12" s="74">
        <f>IF(H12*J12&gt;G12,-G12,-H12*J12)</f>
        <v>-11857</v>
      </c>
      <c r="L12" s="96">
        <f>+I12+K12</f>
        <v>0</v>
      </c>
      <c r="M12" s="74">
        <f t="shared" si="5"/>
        <v>0</v>
      </c>
      <c r="N12" s="74">
        <f t="shared" si="6"/>
        <v>0</v>
      </c>
      <c r="O12" s="74">
        <f t="shared" si="7"/>
        <v>11857</v>
      </c>
      <c r="P12" s="67"/>
      <c r="Q12" s="74">
        <f t="shared" si="8"/>
        <v>0</v>
      </c>
      <c r="R12" s="74">
        <f t="shared" si="9"/>
        <v>-11857</v>
      </c>
      <c r="S12" s="96">
        <f t="shared" si="10"/>
        <v>0</v>
      </c>
      <c r="T12" s="74">
        <f t="shared" si="11"/>
        <v>0</v>
      </c>
      <c r="U12" s="74">
        <f t="shared" si="12"/>
        <v>0</v>
      </c>
      <c r="V12" s="74">
        <f t="shared" si="13"/>
        <v>11857</v>
      </c>
      <c r="W12" s="67"/>
      <c r="X12" s="74">
        <f t="shared" si="14"/>
        <v>0</v>
      </c>
      <c r="Y12" s="74">
        <f t="shared" si="15"/>
        <v>-11857</v>
      </c>
      <c r="Z12" s="121">
        <f t="shared" si="16"/>
        <v>0</v>
      </c>
      <c r="AA12" s="148" t="str">
        <f t="shared" si="17"/>
        <v>OK</v>
      </c>
      <c r="AB12" s="55"/>
      <c r="AC12" s="59"/>
      <c r="AD12" s="55"/>
      <c r="AE12" s="59"/>
    </row>
    <row r="13" spans="1:34" ht="12.75" customHeight="1">
      <c r="A13" s="111" t="s">
        <v>167</v>
      </c>
      <c r="B13" s="93">
        <v>38160</v>
      </c>
      <c r="C13" s="95"/>
      <c r="D13" s="67">
        <v>5</v>
      </c>
      <c r="E13" s="76">
        <v>4000</v>
      </c>
      <c r="F13" s="76">
        <v>0</v>
      </c>
      <c r="G13" s="74">
        <f t="shared" si="0"/>
        <v>4000</v>
      </c>
      <c r="H13" s="96">
        <f t="shared" si="1"/>
        <v>66.66666666666667</v>
      </c>
      <c r="I13" s="74">
        <f t="shared" si="2"/>
        <v>4000</v>
      </c>
      <c r="J13" s="71">
        <f t="shared" si="3"/>
        <v>60</v>
      </c>
      <c r="K13" s="74">
        <f t="shared" si="18"/>
        <v>-4000.0000000000005</v>
      </c>
      <c r="L13" s="96">
        <f t="shared" si="4"/>
        <v>0</v>
      </c>
      <c r="M13" s="74">
        <f t="shared" si="5"/>
        <v>0</v>
      </c>
      <c r="N13" s="74">
        <f t="shared" si="6"/>
        <v>0</v>
      </c>
      <c r="O13" s="74">
        <f t="shared" si="7"/>
        <v>4000</v>
      </c>
      <c r="P13" s="67"/>
      <c r="Q13" s="74">
        <f t="shared" si="8"/>
        <v>0</v>
      </c>
      <c r="R13" s="74">
        <f t="shared" si="9"/>
        <v>-4000.0000000000005</v>
      </c>
      <c r="S13" s="96">
        <f t="shared" si="10"/>
        <v>0</v>
      </c>
      <c r="T13" s="74">
        <f t="shared" si="11"/>
        <v>0</v>
      </c>
      <c r="U13" s="74">
        <f t="shared" si="12"/>
        <v>0</v>
      </c>
      <c r="V13" s="74">
        <f t="shared" si="13"/>
        <v>4000</v>
      </c>
      <c r="W13" s="67"/>
      <c r="X13" s="74">
        <f t="shared" si="14"/>
        <v>0</v>
      </c>
      <c r="Y13" s="74">
        <f t="shared" si="15"/>
        <v>-4000.0000000000005</v>
      </c>
      <c r="Z13" s="121">
        <f t="shared" si="16"/>
        <v>0</v>
      </c>
      <c r="AA13" s="148" t="str">
        <f t="shared" si="17"/>
        <v>OK</v>
      </c>
      <c r="AF13" s="5"/>
      <c r="AG13" s="5"/>
      <c r="AH13" s="5"/>
    </row>
    <row r="14" spans="1:34" ht="12.75" customHeight="1">
      <c r="A14" s="111" t="s">
        <v>172</v>
      </c>
      <c r="B14" s="93">
        <v>27394</v>
      </c>
      <c r="C14" s="94"/>
      <c r="D14" s="67">
        <v>5</v>
      </c>
      <c r="E14" s="76">
        <v>3300</v>
      </c>
      <c r="F14" s="76">
        <v>0</v>
      </c>
      <c r="G14" s="74">
        <f t="shared" si="0"/>
        <v>3300</v>
      </c>
      <c r="H14" s="96">
        <f t="shared" si="1"/>
        <v>55</v>
      </c>
      <c r="I14" s="74">
        <f t="shared" si="2"/>
        <v>3300</v>
      </c>
      <c r="J14" s="71">
        <f t="shared" si="3"/>
        <v>60</v>
      </c>
      <c r="K14" s="74">
        <f t="shared" si="18"/>
        <v>-3300</v>
      </c>
      <c r="L14" s="96">
        <f t="shared" si="4"/>
        <v>0</v>
      </c>
      <c r="M14" s="74">
        <f t="shared" si="5"/>
        <v>0</v>
      </c>
      <c r="N14" s="74">
        <f t="shared" si="6"/>
        <v>0</v>
      </c>
      <c r="O14" s="74">
        <f t="shared" si="7"/>
        <v>3300</v>
      </c>
      <c r="P14" s="67"/>
      <c r="Q14" s="74">
        <f t="shared" si="8"/>
        <v>0</v>
      </c>
      <c r="R14" s="74">
        <f t="shared" si="9"/>
        <v>-3300</v>
      </c>
      <c r="S14" s="96">
        <f t="shared" si="10"/>
        <v>0</v>
      </c>
      <c r="T14" s="74">
        <f t="shared" si="11"/>
        <v>0</v>
      </c>
      <c r="U14" s="74">
        <f t="shared" si="12"/>
        <v>0</v>
      </c>
      <c r="V14" s="74">
        <f t="shared" si="13"/>
        <v>3300</v>
      </c>
      <c r="W14" s="67"/>
      <c r="X14" s="74">
        <f t="shared" si="14"/>
        <v>0</v>
      </c>
      <c r="Y14" s="74">
        <f t="shared" si="15"/>
        <v>-3300</v>
      </c>
      <c r="Z14" s="121">
        <f t="shared" si="16"/>
        <v>0</v>
      </c>
      <c r="AA14" s="148" t="str">
        <f t="shared" si="17"/>
        <v>OK</v>
      </c>
      <c r="AF14" s="5"/>
      <c r="AG14" s="5"/>
      <c r="AH14" s="5"/>
    </row>
    <row r="15" spans="1:34" ht="13.5" customHeight="1">
      <c r="A15" s="111" t="s">
        <v>173</v>
      </c>
      <c r="B15" s="93">
        <v>31412</v>
      </c>
      <c r="C15" s="164">
        <v>40512</v>
      </c>
      <c r="D15" s="67">
        <v>5</v>
      </c>
      <c r="E15" s="76">
        <v>8000</v>
      </c>
      <c r="F15" s="76">
        <v>0</v>
      </c>
      <c r="G15" s="74">
        <f t="shared" si="0"/>
        <v>8000</v>
      </c>
      <c r="H15" s="96">
        <f t="shared" si="1"/>
        <v>133.33333333333334</v>
      </c>
      <c r="I15" s="74">
        <f t="shared" si="2"/>
        <v>8000</v>
      </c>
      <c r="J15" s="71">
        <f t="shared" si="3"/>
        <v>60</v>
      </c>
      <c r="K15" s="74">
        <f t="shared" si="18"/>
        <v>-8000.000000000001</v>
      </c>
      <c r="L15" s="96">
        <f t="shared" si="4"/>
        <v>0</v>
      </c>
      <c r="M15" s="74">
        <f t="shared" si="5"/>
        <v>0</v>
      </c>
      <c r="N15" s="74">
        <f t="shared" si="6"/>
        <v>-8000</v>
      </c>
      <c r="O15" s="74">
        <f t="shared" si="7"/>
        <v>0</v>
      </c>
      <c r="P15" s="67"/>
      <c r="Q15" s="74">
        <f t="shared" si="8"/>
        <v>0</v>
      </c>
      <c r="R15" s="74">
        <f t="shared" si="9"/>
        <v>0</v>
      </c>
      <c r="S15" s="96">
        <f t="shared" si="10"/>
        <v>0</v>
      </c>
      <c r="T15" s="74">
        <f t="shared" si="11"/>
        <v>0</v>
      </c>
      <c r="U15" s="74">
        <f t="shared" si="12"/>
        <v>0</v>
      </c>
      <c r="V15" s="74">
        <f t="shared" si="13"/>
        <v>0</v>
      </c>
      <c r="W15" s="67"/>
      <c r="X15" s="74">
        <f t="shared" si="14"/>
        <v>0</v>
      </c>
      <c r="Y15" s="74">
        <f t="shared" si="15"/>
        <v>0</v>
      </c>
      <c r="Z15" s="121">
        <f t="shared" si="16"/>
        <v>0</v>
      </c>
      <c r="AA15" s="148" t="str">
        <f t="shared" si="17"/>
        <v>OK</v>
      </c>
      <c r="AF15" s="5"/>
      <c r="AG15" s="5"/>
      <c r="AH15" s="5"/>
    </row>
    <row r="16" spans="1:34" ht="13.5" customHeight="1">
      <c r="A16" s="111" t="s">
        <v>169</v>
      </c>
      <c r="B16" s="93">
        <v>33238</v>
      </c>
      <c r="C16" s="95"/>
      <c r="D16" s="67">
        <v>5</v>
      </c>
      <c r="E16" s="76">
        <v>675</v>
      </c>
      <c r="F16" s="76">
        <v>0</v>
      </c>
      <c r="G16" s="74">
        <f t="shared" si="0"/>
        <v>675</v>
      </c>
      <c r="H16" s="96">
        <f t="shared" si="1"/>
        <v>11.25</v>
      </c>
      <c r="I16" s="74">
        <f t="shared" si="2"/>
        <v>675</v>
      </c>
      <c r="J16" s="71">
        <f t="shared" si="3"/>
        <v>60</v>
      </c>
      <c r="K16" s="74">
        <f t="shared" si="18"/>
        <v>-675</v>
      </c>
      <c r="L16" s="96">
        <f t="shared" si="4"/>
        <v>0</v>
      </c>
      <c r="M16" s="74">
        <f t="shared" si="5"/>
        <v>0</v>
      </c>
      <c r="N16" s="74">
        <f t="shared" si="6"/>
        <v>0</v>
      </c>
      <c r="O16" s="74">
        <f t="shared" si="7"/>
        <v>675</v>
      </c>
      <c r="P16" s="67"/>
      <c r="Q16" s="74">
        <f t="shared" si="8"/>
        <v>0</v>
      </c>
      <c r="R16" s="74">
        <f t="shared" si="9"/>
        <v>-675</v>
      </c>
      <c r="S16" s="96">
        <f t="shared" si="10"/>
        <v>0</v>
      </c>
      <c r="T16" s="74">
        <f t="shared" si="11"/>
        <v>0</v>
      </c>
      <c r="U16" s="74">
        <f t="shared" si="12"/>
        <v>0</v>
      </c>
      <c r="V16" s="74">
        <f t="shared" si="13"/>
        <v>675</v>
      </c>
      <c r="W16" s="67"/>
      <c r="X16" s="74">
        <f t="shared" si="14"/>
        <v>0</v>
      </c>
      <c r="Y16" s="74">
        <f t="shared" si="15"/>
        <v>-675</v>
      </c>
      <c r="Z16" s="121">
        <f t="shared" si="16"/>
        <v>0</v>
      </c>
      <c r="AA16" s="148" t="str">
        <f t="shared" si="17"/>
        <v>OK</v>
      </c>
      <c r="AF16" s="5"/>
      <c r="AG16" s="5"/>
      <c r="AH16" s="5"/>
    </row>
    <row r="17" spans="1:34" ht="13.5" customHeight="1">
      <c r="A17" s="111" t="s">
        <v>174</v>
      </c>
      <c r="B17" s="93">
        <v>40512</v>
      </c>
      <c r="C17" s="95"/>
      <c r="D17" s="67">
        <v>5</v>
      </c>
      <c r="E17" s="76">
        <v>48750</v>
      </c>
      <c r="F17" s="76">
        <v>4800</v>
      </c>
      <c r="G17" s="74">
        <f t="shared" si="0"/>
        <v>43950</v>
      </c>
      <c r="H17" s="96">
        <f t="shared" si="1"/>
        <v>732.5</v>
      </c>
      <c r="I17" s="74">
        <f t="shared" si="2"/>
        <v>0</v>
      </c>
      <c r="J17" s="71">
        <f t="shared" si="3"/>
        <v>0</v>
      </c>
      <c r="K17" s="74">
        <f t="shared" si="18"/>
        <v>0</v>
      </c>
      <c r="L17" s="96">
        <f t="shared" si="4"/>
        <v>0</v>
      </c>
      <c r="M17" s="74">
        <f t="shared" si="5"/>
        <v>48750</v>
      </c>
      <c r="N17" s="74">
        <f t="shared" si="6"/>
        <v>0</v>
      </c>
      <c r="O17" s="74">
        <f t="shared" si="7"/>
        <v>48750</v>
      </c>
      <c r="P17" s="67">
        <v>1</v>
      </c>
      <c r="Q17" s="74">
        <f t="shared" si="8"/>
        <v>-732.5</v>
      </c>
      <c r="R17" s="74">
        <f t="shared" si="9"/>
        <v>-732.5</v>
      </c>
      <c r="S17" s="96">
        <f t="shared" si="10"/>
        <v>48017.5</v>
      </c>
      <c r="T17" s="74">
        <f t="shared" si="11"/>
        <v>0</v>
      </c>
      <c r="U17" s="74">
        <f t="shared" si="12"/>
        <v>0</v>
      </c>
      <c r="V17" s="74">
        <f t="shared" si="13"/>
        <v>48750</v>
      </c>
      <c r="W17" s="67">
        <v>12</v>
      </c>
      <c r="X17" s="74">
        <f t="shared" si="14"/>
        <v>-8790</v>
      </c>
      <c r="Y17" s="74">
        <f t="shared" si="15"/>
        <v>-9522.5</v>
      </c>
      <c r="Z17" s="121">
        <f t="shared" si="16"/>
        <v>39227.5</v>
      </c>
      <c r="AA17" s="148" t="str">
        <f t="shared" si="17"/>
        <v>OK</v>
      </c>
      <c r="AF17" s="5"/>
      <c r="AG17" s="5"/>
      <c r="AH17" s="5"/>
    </row>
    <row r="18" spans="1:34" ht="13.5" customHeight="1">
      <c r="A18" s="111"/>
      <c r="B18" s="93" t="s">
        <v>56</v>
      </c>
      <c r="C18" s="94"/>
      <c r="D18" s="67">
        <v>5</v>
      </c>
      <c r="E18" s="76"/>
      <c r="F18" s="76">
        <v>0</v>
      </c>
      <c r="G18" s="74">
        <f t="shared" si="0"/>
        <v>0</v>
      </c>
      <c r="H18" s="96">
        <f t="shared" si="1"/>
        <v>0</v>
      </c>
      <c r="I18" s="74">
        <f t="shared" si="2"/>
        <v>0</v>
      </c>
      <c r="J18" s="71">
        <f t="shared" si="3"/>
        <v>0</v>
      </c>
      <c r="K18" s="74">
        <f t="shared" si="18"/>
        <v>0</v>
      </c>
      <c r="L18" s="96">
        <f t="shared" si="4"/>
        <v>0</v>
      </c>
      <c r="M18" s="74">
        <f t="shared" si="5"/>
        <v>0</v>
      </c>
      <c r="N18" s="74">
        <f t="shared" si="6"/>
        <v>0</v>
      </c>
      <c r="O18" s="74">
        <f t="shared" si="7"/>
        <v>0</v>
      </c>
      <c r="P18" s="67"/>
      <c r="Q18" s="74">
        <f t="shared" si="8"/>
        <v>0</v>
      </c>
      <c r="R18" s="74">
        <f t="shared" si="9"/>
        <v>0</v>
      </c>
      <c r="S18" s="96">
        <f t="shared" si="10"/>
        <v>0</v>
      </c>
      <c r="T18" s="74">
        <f t="shared" si="11"/>
        <v>0</v>
      </c>
      <c r="U18" s="74">
        <f t="shared" si="12"/>
        <v>0</v>
      </c>
      <c r="V18" s="74">
        <f t="shared" si="13"/>
        <v>0</v>
      </c>
      <c r="W18" s="67"/>
      <c r="X18" s="74">
        <f t="shared" si="14"/>
        <v>0</v>
      </c>
      <c r="Y18" s="74">
        <f t="shared" si="15"/>
        <v>0</v>
      </c>
      <c r="Z18" s="121">
        <f t="shared" si="16"/>
        <v>0</v>
      </c>
      <c r="AA18" s="148" t="str">
        <f t="shared" si="17"/>
        <v>OK</v>
      </c>
      <c r="AF18" s="5"/>
      <c r="AG18" s="5"/>
      <c r="AH18" s="5"/>
    </row>
    <row r="19" spans="1:34" ht="13.5" customHeight="1">
      <c r="A19" s="111"/>
      <c r="B19" s="93" t="s">
        <v>56</v>
      </c>
      <c r="C19" s="94"/>
      <c r="D19" s="67">
        <v>5</v>
      </c>
      <c r="E19" s="76"/>
      <c r="F19" s="76">
        <v>0</v>
      </c>
      <c r="G19" s="74">
        <f aca="true" t="shared" si="19" ref="G19:G30">+E19-F19</f>
        <v>0</v>
      </c>
      <c r="H19" s="96">
        <f aca="true" t="shared" si="20" ref="H19:H30">+(E19-F19)/(D19*12)</f>
        <v>0</v>
      </c>
      <c r="I19" s="74">
        <f aca="true" t="shared" si="21" ref="I19:I30">IF(B19&lt;$I$5,E19,0)</f>
        <v>0</v>
      </c>
      <c r="J19" s="71">
        <f aca="true" t="shared" si="22" ref="J19:J30">IF(B19&gt;$I$5,0,IF(($I$5-B19)/30.4375&gt;(D19*12),(D19*12),($I$5-B19)/30.4375))</f>
        <v>0</v>
      </c>
      <c r="K19" s="74">
        <f aca="true" t="shared" si="23" ref="K19:K30">IF(H19*J19&gt;G19,-G19,-H19*J19)</f>
        <v>0</v>
      </c>
      <c r="L19" s="96">
        <f aca="true" t="shared" si="24" ref="L19:L30">+I19+K19</f>
        <v>0</v>
      </c>
      <c r="M19" s="74">
        <f aca="true" t="shared" si="25" ref="M19:M30">IF(AND($I$5&lt;B19,B19&lt;$M$5+1),E19,0)</f>
        <v>0</v>
      </c>
      <c r="N19" s="74">
        <f aca="true" t="shared" si="26" ref="N19:N30">IF(AND($I$5&lt;C19,C19&lt;$M$5+1),-E19,0)</f>
        <v>0</v>
      </c>
      <c r="O19" s="74">
        <f aca="true" t="shared" si="27" ref="O19:O30">+I19+M19+N19</f>
        <v>0</v>
      </c>
      <c r="P19" s="67"/>
      <c r="Q19" s="74">
        <f aca="true" t="shared" si="28" ref="Q19:Q30">-H19*P19</f>
        <v>0</v>
      </c>
      <c r="R19" s="74">
        <f aca="true" t="shared" si="29" ref="R19:R30">IF(O19=0,0,K19+Q19)</f>
        <v>0</v>
      </c>
      <c r="S19" s="96">
        <f aca="true" t="shared" si="30" ref="S19:S30">+O19+R19</f>
        <v>0</v>
      </c>
      <c r="T19" s="74">
        <f aca="true" t="shared" si="31" ref="T19:T30">IF(AND($M$5&lt;B19,J19&lt;$T$5+1),E19,0)</f>
        <v>0</v>
      </c>
      <c r="U19" s="74">
        <f aca="true" t="shared" si="32" ref="U19:U30">IF(AND($M$5&lt;C19,C19&lt;$T$5+1),-E19,0)</f>
        <v>0</v>
      </c>
      <c r="V19" s="74">
        <f aca="true" t="shared" si="33" ref="V19:V30">+O19+T19+U19</f>
        <v>0</v>
      </c>
      <c r="W19" s="67"/>
      <c r="X19" s="74">
        <f aca="true" t="shared" si="34" ref="X19:X30">-H19*W19</f>
        <v>0</v>
      </c>
      <c r="Y19" s="74">
        <f aca="true" t="shared" si="35" ref="Y19:Y30">IF(V19=0,0,R19+X19)</f>
        <v>0</v>
      </c>
      <c r="Z19" s="121">
        <f aca="true" t="shared" si="36" ref="Z19:Z30">+V19+Y19</f>
        <v>0</v>
      </c>
      <c r="AA19" s="148" t="str">
        <f aca="true" t="shared" si="37" ref="AA19:AA30">IF(J19+P19+W19&lt;((D19*12)+1),"OK","ERROR")</f>
        <v>OK</v>
      </c>
      <c r="AF19" s="5"/>
      <c r="AG19" s="5"/>
      <c r="AH19" s="5"/>
    </row>
    <row r="20" spans="1:34" ht="13.5" customHeight="1">
      <c r="A20" s="111"/>
      <c r="B20" s="93" t="s">
        <v>56</v>
      </c>
      <c r="C20" s="94"/>
      <c r="D20" s="67">
        <v>5</v>
      </c>
      <c r="E20" s="76"/>
      <c r="F20" s="76">
        <v>0</v>
      </c>
      <c r="G20" s="74">
        <f t="shared" si="19"/>
        <v>0</v>
      </c>
      <c r="H20" s="96">
        <f t="shared" si="20"/>
        <v>0</v>
      </c>
      <c r="I20" s="74">
        <f t="shared" si="21"/>
        <v>0</v>
      </c>
      <c r="J20" s="71">
        <f t="shared" si="22"/>
        <v>0</v>
      </c>
      <c r="K20" s="74">
        <f t="shared" si="23"/>
        <v>0</v>
      </c>
      <c r="L20" s="96">
        <f t="shared" si="24"/>
        <v>0</v>
      </c>
      <c r="M20" s="74">
        <f t="shared" si="25"/>
        <v>0</v>
      </c>
      <c r="N20" s="74">
        <f t="shared" si="26"/>
        <v>0</v>
      </c>
      <c r="O20" s="74">
        <f t="shared" si="27"/>
        <v>0</v>
      </c>
      <c r="P20" s="67"/>
      <c r="Q20" s="74">
        <f t="shared" si="28"/>
        <v>0</v>
      </c>
      <c r="R20" s="74">
        <f t="shared" si="29"/>
        <v>0</v>
      </c>
      <c r="S20" s="96">
        <f t="shared" si="30"/>
        <v>0</v>
      </c>
      <c r="T20" s="74">
        <f t="shared" si="31"/>
        <v>0</v>
      </c>
      <c r="U20" s="74">
        <f t="shared" si="32"/>
        <v>0</v>
      </c>
      <c r="V20" s="74">
        <f t="shared" si="33"/>
        <v>0</v>
      </c>
      <c r="W20" s="67"/>
      <c r="X20" s="74">
        <f t="shared" si="34"/>
        <v>0</v>
      </c>
      <c r="Y20" s="74">
        <f t="shared" si="35"/>
        <v>0</v>
      </c>
      <c r="Z20" s="121">
        <f t="shared" si="36"/>
        <v>0</v>
      </c>
      <c r="AA20" s="148" t="str">
        <f t="shared" si="37"/>
        <v>OK</v>
      </c>
      <c r="AF20" s="5"/>
      <c r="AG20" s="5"/>
      <c r="AH20" s="5"/>
    </row>
    <row r="21" spans="1:34" ht="13.5" customHeight="1">
      <c r="A21" s="111"/>
      <c r="B21" s="93" t="s">
        <v>56</v>
      </c>
      <c r="C21" s="94"/>
      <c r="D21" s="67">
        <v>5</v>
      </c>
      <c r="E21" s="76"/>
      <c r="F21" s="76">
        <v>0</v>
      </c>
      <c r="G21" s="74">
        <f t="shared" si="19"/>
        <v>0</v>
      </c>
      <c r="H21" s="96">
        <f t="shared" si="20"/>
        <v>0</v>
      </c>
      <c r="I21" s="74">
        <f t="shared" si="21"/>
        <v>0</v>
      </c>
      <c r="J21" s="71">
        <f t="shared" si="22"/>
        <v>0</v>
      </c>
      <c r="K21" s="74">
        <f t="shared" si="23"/>
        <v>0</v>
      </c>
      <c r="L21" s="96">
        <f t="shared" si="24"/>
        <v>0</v>
      </c>
      <c r="M21" s="74">
        <f t="shared" si="25"/>
        <v>0</v>
      </c>
      <c r="N21" s="74">
        <f t="shared" si="26"/>
        <v>0</v>
      </c>
      <c r="O21" s="74">
        <f t="shared" si="27"/>
        <v>0</v>
      </c>
      <c r="P21" s="67"/>
      <c r="Q21" s="74">
        <f t="shared" si="28"/>
        <v>0</v>
      </c>
      <c r="R21" s="74">
        <f t="shared" si="29"/>
        <v>0</v>
      </c>
      <c r="S21" s="96">
        <f t="shared" si="30"/>
        <v>0</v>
      </c>
      <c r="T21" s="74">
        <f t="shared" si="31"/>
        <v>0</v>
      </c>
      <c r="U21" s="74">
        <f t="shared" si="32"/>
        <v>0</v>
      </c>
      <c r="V21" s="74">
        <f t="shared" si="33"/>
        <v>0</v>
      </c>
      <c r="W21" s="67"/>
      <c r="X21" s="74">
        <f t="shared" si="34"/>
        <v>0</v>
      </c>
      <c r="Y21" s="74">
        <f t="shared" si="35"/>
        <v>0</v>
      </c>
      <c r="Z21" s="121">
        <f t="shared" si="36"/>
        <v>0</v>
      </c>
      <c r="AA21" s="148" t="str">
        <f t="shared" si="37"/>
        <v>OK</v>
      </c>
      <c r="AF21" s="5"/>
      <c r="AG21" s="5"/>
      <c r="AH21" s="5"/>
    </row>
    <row r="22" spans="1:34" ht="13.5" customHeight="1">
      <c r="A22" s="111"/>
      <c r="B22" s="93" t="s">
        <v>56</v>
      </c>
      <c r="C22" s="94"/>
      <c r="D22" s="67">
        <v>5</v>
      </c>
      <c r="E22" s="76"/>
      <c r="F22" s="76">
        <v>0</v>
      </c>
      <c r="G22" s="74">
        <f t="shared" si="19"/>
        <v>0</v>
      </c>
      <c r="H22" s="96">
        <f t="shared" si="20"/>
        <v>0</v>
      </c>
      <c r="I22" s="74">
        <f t="shared" si="21"/>
        <v>0</v>
      </c>
      <c r="J22" s="71">
        <f t="shared" si="22"/>
        <v>0</v>
      </c>
      <c r="K22" s="74">
        <f t="shared" si="23"/>
        <v>0</v>
      </c>
      <c r="L22" s="96">
        <f t="shared" si="24"/>
        <v>0</v>
      </c>
      <c r="M22" s="74">
        <f t="shared" si="25"/>
        <v>0</v>
      </c>
      <c r="N22" s="74">
        <f t="shared" si="26"/>
        <v>0</v>
      </c>
      <c r="O22" s="74">
        <f t="shared" si="27"/>
        <v>0</v>
      </c>
      <c r="P22" s="67"/>
      <c r="Q22" s="74">
        <f t="shared" si="28"/>
        <v>0</v>
      </c>
      <c r="R22" s="74">
        <f t="shared" si="29"/>
        <v>0</v>
      </c>
      <c r="S22" s="96">
        <f t="shared" si="30"/>
        <v>0</v>
      </c>
      <c r="T22" s="74">
        <f t="shared" si="31"/>
        <v>0</v>
      </c>
      <c r="U22" s="74">
        <f t="shared" si="32"/>
        <v>0</v>
      </c>
      <c r="V22" s="74">
        <f t="shared" si="33"/>
        <v>0</v>
      </c>
      <c r="W22" s="67"/>
      <c r="X22" s="74">
        <f t="shared" si="34"/>
        <v>0</v>
      </c>
      <c r="Y22" s="74">
        <f t="shared" si="35"/>
        <v>0</v>
      </c>
      <c r="Z22" s="121">
        <f t="shared" si="36"/>
        <v>0</v>
      </c>
      <c r="AA22" s="148" t="str">
        <f t="shared" si="37"/>
        <v>OK</v>
      </c>
      <c r="AF22" s="5"/>
      <c r="AG22" s="5"/>
      <c r="AH22" s="5"/>
    </row>
    <row r="23" spans="1:34" ht="13.5" customHeight="1">
      <c r="A23" s="111"/>
      <c r="B23" s="93" t="s">
        <v>56</v>
      </c>
      <c r="C23" s="94"/>
      <c r="D23" s="67">
        <v>5</v>
      </c>
      <c r="E23" s="76"/>
      <c r="F23" s="76">
        <v>0</v>
      </c>
      <c r="G23" s="74">
        <f t="shared" si="19"/>
        <v>0</v>
      </c>
      <c r="H23" s="96">
        <f t="shared" si="20"/>
        <v>0</v>
      </c>
      <c r="I23" s="74">
        <f t="shared" si="21"/>
        <v>0</v>
      </c>
      <c r="J23" s="71">
        <f t="shared" si="22"/>
        <v>0</v>
      </c>
      <c r="K23" s="74">
        <f t="shared" si="23"/>
        <v>0</v>
      </c>
      <c r="L23" s="96">
        <f t="shared" si="24"/>
        <v>0</v>
      </c>
      <c r="M23" s="74">
        <f t="shared" si="25"/>
        <v>0</v>
      </c>
      <c r="N23" s="74">
        <f t="shared" si="26"/>
        <v>0</v>
      </c>
      <c r="O23" s="74">
        <f t="shared" si="27"/>
        <v>0</v>
      </c>
      <c r="P23" s="67"/>
      <c r="Q23" s="74">
        <f t="shared" si="28"/>
        <v>0</v>
      </c>
      <c r="R23" s="74">
        <f t="shared" si="29"/>
        <v>0</v>
      </c>
      <c r="S23" s="96">
        <f t="shared" si="30"/>
        <v>0</v>
      </c>
      <c r="T23" s="74">
        <f t="shared" si="31"/>
        <v>0</v>
      </c>
      <c r="U23" s="74">
        <f t="shared" si="32"/>
        <v>0</v>
      </c>
      <c r="V23" s="74">
        <f t="shared" si="33"/>
        <v>0</v>
      </c>
      <c r="W23" s="67"/>
      <c r="X23" s="74">
        <f t="shared" si="34"/>
        <v>0</v>
      </c>
      <c r="Y23" s="74">
        <f t="shared" si="35"/>
        <v>0</v>
      </c>
      <c r="Z23" s="121">
        <f t="shared" si="36"/>
        <v>0</v>
      </c>
      <c r="AA23" s="148" t="str">
        <f t="shared" si="37"/>
        <v>OK</v>
      </c>
      <c r="AF23" s="5"/>
      <c r="AG23" s="5"/>
      <c r="AH23" s="5"/>
    </row>
    <row r="24" spans="1:34" ht="13.5" customHeight="1">
      <c r="A24" s="111"/>
      <c r="B24" s="93" t="s">
        <v>56</v>
      </c>
      <c r="C24" s="94"/>
      <c r="D24" s="67">
        <v>5</v>
      </c>
      <c r="E24" s="76"/>
      <c r="F24" s="76">
        <v>0</v>
      </c>
      <c r="G24" s="74">
        <f t="shared" si="19"/>
        <v>0</v>
      </c>
      <c r="H24" s="96">
        <f t="shared" si="20"/>
        <v>0</v>
      </c>
      <c r="I24" s="74">
        <f t="shared" si="21"/>
        <v>0</v>
      </c>
      <c r="J24" s="71">
        <f t="shared" si="22"/>
        <v>0</v>
      </c>
      <c r="K24" s="74">
        <f t="shared" si="23"/>
        <v>0</v>
      </c>
      <c r="L24" s="96">
        <f t="shared" si="24"/>
        <v>0</v>
      </c>
      <c r="M24" s="74">
        <f t="shared" si="25"/>
        <v>0</v>
      </c>
      <c r="N24" s="74">
        <f t="shared" si="26"/>
        <v>0</v>
      </c>
      <c r="O24" s="74">
        <f t="shared" si="27"/>
        <v>0</v>
      </c>
      <c r="P24" s="67"/>
      <c r="Q24" s="74">
        <f t="shared" si="28"/>
        <v>0</v>
      </c>
      <c r="R24" s="74">
        <f t="shared" si="29"/>
        <v>0</v>
      </c>
      <c r="S24" s="96">
        <f t="shared" si="30"/>
        <v>0</v>
      </c>
      <c r="T24" s="74">
        <f t="shared" si="31"/>
        <v>0</v>
      </c>
      <c r="U24" s="74">
        <f t="shared" si="32"/>
        <v>0</v>
      </c>
      <c r="V24" s="74">
        <f t="shared" si="33"/>
        <v>0</v>
      </c>
      <c r="W24" s="67"/>
      <c r="X24" s="74">
        <f t="shared" si="34"/>
        <v>0</v>
      </c>
      <c r="Y24" s="74">
        <f t="shared" si="35"/>
        <v>0</v>
      </c>
      <c r="Z24" s="121">
        <f t="shared" si="36"/>
        <v>0</v>
      </c>
      <c r="AA24" s="148" t="str">
        <f t="shared" si="37"/>
        <v>OK</v>
      </c>
      <c r="AF24" s="5"/>
      <c r="AG24" s="5"/>
      <c r="AH24" s="5"/>
    </row>
    <row r="25" spans="1:34" ht="13.5" customHeight="1">
      <c r="A25" s="111"/>
      <c r="B25" s="93" t="s">
        <v>56</v>
      </c>
      <c r="C25" s="94"/>
      <c r="D25" s="67">
        <v>5</v>
      </c>
      <c r="E25" s="76"/>
      <c r="F25" s="76">
        <v>0</v>
      </c>
      <c r="G25" s="74">
        <f t="shared" si="19"/>
        <v>0</v>
      </c>
      <c r="H25" s="96">
        <f t="shared" si="20"/>
        <v>0</v>
      </c>
      <c r="I25" s="74">
        <f t="shared" si="21"/>
        <v>0</v>
      </c>
      <c r="J25" s="71">
        <f t="shared" si="22"/>
        <v>0</v>
      </c>
      <c r="K25" s="74">
        <f t="shared" si="23"/>
        <v>0</v>
      </c>
      <c r="L25" s="96">
        <f t="shared" si="24"/>
        <v>0</v>
      </c>
      <c r="M25" s="74">
        <f t="shared" si="25"/>
        <v>0</v>
      </c>
      <c r="N25" s="74">
        <f t="shared" si="26"/>
        <v>0</v>
      </c>
      <c r="O25" s="74">
        <f t="shared" si="27"/>
        <v>0</v>
      </c>
      <c r="P25" s="67"/>
      <c r="Q25" s="74">
        <f t="shared" si="28"/>
        <v>0</v>
      </c>
      <c r="R25" s="74">
        <f t="shared" si="29"/>
        <v>0</v>
      </c>
      <c r="S25" s="96">
        <f t="shared" si="30"/>
        <v>0</v>
      </c>
      <c r="T25" s="74">
        <f t="shared" si="31"/>
        <v>0</v>
      </c>
      <c r="U25" s="74">
        <f t="shared" si="32"/>
        <v>0</v>
      </c>
      <c r="V25" s="74">
        <f t="shared" si="33"/>
        <v>0</v>
      </c>
      <c r="W25" s="67"/>
      <c r="X25" s="74">
        <f t="shared" si="34"/>
        <v>0</v>
      </c>
      <c r="Y25" s="74">
        <f t="shared" si="35"/>
        <v>0</v>
      </c>
      <c r="Z25" s="121">
        <f t="shared" si="36"/>
        <v>0</v>
      </c>
      <c r="AA25" s="148" t="str">
        <f t="shared" si="37"/>
        <v>OK</v>
      </c>
      <c r="AF25" s="5"/>
      <c r="AG25" s="5"/>
      <c r="AH25" s="5"/>
    </row>
    <row r="26" spans="1:34" ht="13.5" customHeight="1">
      <c r="A26" s="111"/>
      <c r="B26" s="93" t="s">
        <v>56</v>
      </c>
      <c r="C26" s="94"/>
      <c r="D26" s="67">
        <v>5</v>
      </c>
      <c r="E26" s="76"/>
      <c r="F26" s="76">
        <v>0</v>
      </c>
      <c r="G26" s="74">
        <f t="shared" si="19"/>
        <v>0</v>
      </c>
      <c r="H26" s="96">
        <f t="shared" si="20"/>
        <v>0</v>
      </c>
      <c r="I26" s="74">
        <f t="shared" si="21"/>
        <v>0</v>
      </c>
      <c r="J26" s="71">
        <f t="shared" si="22"/>
        <v>0</v>
      </c>
      <c r="K26" s="74">
        <f t="shared" si="23"/>
        <v>0</v>
      </c>
      <c r="L26" s="96">
        <f t="shared" si="24"/>
        <v>0</v>
      </c>
      <c r="M26" s="74">
        <f t="shared" si="25"/>
        <v>0</v>
      </c>
      <c r="N26" s="74">
        <f t="shared" si="26"/>
        <v>0</v>
      </c>
      <c r="O26" s="74">
        <f t="shared" si="27"/>
        <v>0</v>
      </c>
      <c r="P26" s="67"/>
      <c r="Q26" s="74">
        <f t="shared" si="28"/>
        <v>0</v>
      </c>
      <c r="R26" s="74">
        <f t="shared" si="29"/>
        <v>0</v>
      </c>
      <c r="S26" s="96">
        <f t="shared" si="30"/>
        <v>0</v>
      </c>
      <c r="T26" s="74">
        <f t="shared" si="31"/>
        <v>0</v>
      </c>
      <c r="U26" s="74">
        <f t="shared" si="32"/>
        <v>0</v>
      </c>
      <c r="V26" s="74">
        <f t="shared" si="33"/>
        <v>0</v>
      </c>
      <c r="W26" s="67"/>
      <c r="X26" s="74">
        <f t="shared" si="34"/>
        <v>0</v>
      </c>
      <c r="Y26" s="74">
        <f t="shared" si="35"/>
        <v>0</v>
      </c>
      <c r="Z26" s="121">
        <f t="shared" si="36"/>
        <v>0</v>
      </c>
      <c r="AA26" s="148" t="str">
        <f t="shared" si="37"/>
        <v>OK</v>
      </c>
      <c r="AF26" s="5"/>
      <c r="AG26" s="5"/>
      <c r="AH26" s="5"/>
    </row>
    <row r="27" spans="1:34" ht="13.5" customHeight="1">
      <c r="A27" s="111"/>
      <c r="B27" s="93" t="s">
        <v>56</v>
      </c>
      <c r="C27" s="94"/>
      <c r="D27" s="67">
        <v>5</v>
      </c>
      <c r="E27" s="76"/>
      <c r="F27" s="76">
        <v>0</v>
      </c>
      <c r="G27" s="74">
        <f t="shared" si="19"/>
        <v>0</v>
      </c>
      <c r="H27" s="96">
        <f t="shared" si="20"/>
        <v>0</v>
      </c>
      <c r="I27" s="74">
        <f t="shared" si="21"/>
        <v>0</v>
      </c>
      <c r="J27" s="71">
        <f t="shared" si="22"/>
        <v>0</v>
      </c>
      <c r="K27" s="74">
        <f t="shared" si="23"/>
        <v>0</v>
      </c>
      <c r="L27" s="96">
        <f t="shared" si="24"/>
        <v>0</v>
      </c>
      <c r="M27" s="74">
        <f t="shared" si="25"/>
        <v>0</v>
      </c>
      <c r="N27" s="74">
        <f t="shared" si="26"/>
        <v>0</v>
      </c>
      <c r="O27" s="74">
        <f t="shared" si="27"/>
        <v>0</v>
      </c>
      <c r="P27" s="67"/>
      <c r="Q27" s="74">
        <f t="shared" si="28"/>
        <v>0</v>
      </c>
      <c r="R27" s="74">
        <f t="shared" si="29"/>
        <v>0</v>
      </c>
      <c r="S27" s="96">
        <f t="shared" si="30"/>
        <v>0</v>
      </c>
      <c r="T27" s="74">
        <f t="shared" si="31"/>
        <v>0</v>
      </c>
      <c r="U27" s="74">
        <f t="shared" si="32"/>
        <v>0</v>
      </c>
      <c r="V27" s="74">
        <f t="shared" si="33"/>
        <v>0</v>
      </c>
      <c r="W27" s="67"/>
      <c r="X27" s="74">
        <f t="shared" si="34"/>
        <v>0</v>
      </c>
      <c r="Y27" s="74">
        <f t="shared" si="35"/>
        <v>0</v>
      </c>
      <c r="Z27" s="121">
        <f t="shared" si="36"/>
        <v>0</v>
      </c>
      <c r="AA27" s="148" t="str">
        <f t="shared" si="37"/>
        <v>OK</v>
      </c>
      <c r="AF27" s="5"/>
      <c r="AG27" s="5"/>
      <c r="AH27" s="5"/>
    </row>
    <row r="28" spans="1:34" ht="13.5" customHeight="1">
      <c r="A28" s="111"/>
      <c r="B28" s="93" t="s">
        <v>56</v>
      </c>
      <c r="C28" s="94"/>
      <c r="D28" s="67">
        <v>5</v>
      </c>
      <c r="E28" s="76"/>
      <c r="F28" s="76">
        <v>0</v>
      </c>
      <c r="G28" s="74">
        <f t="shared" si="19"/>
        <v>0</v>
      </c>
      <c r="H28" s="96">
        <f t="shared" si="20"/>
        <v>0</v>
      </c>
      <c r="I28" s="74">
        <f t="shared" si="21"/>
        <v>0</v>
      </c>
      <c r="J28" s="71">
        <f t="shared" si="22"/>
        <v>0</v>
      </c>
      <c r="K28" s="74">
        <f t="shared" si="23"/>
        <v>0</v>
      </c>
      <c r="L28" s="96">
        <f t="shared" si="24"/>
        <v>0</v>
      </c>
      <c r="M28" s="74">
        <f t="shared" si="25"/>
        <v>0</v>
      </c>
      <c r="N28" s="74">
        <f t="shared" si="26"/>
        <v>0</v>
      </c>
      <c r="O28" s="74">
        <f t="shared" si="27"/>
        <v>0</v>
      </c>
      <c r="P28" s="67"/>
      <c r="Q28" s="74">
        <f t="shared" si="28"/>
        <v>0</v>
      </c>
      <c r="R28" s="74">
        <f t="shared" si="29"/>
        <v>0</v>
      </c>
      <c r="S28" s="96">
        <f t="shared" si="30"/>
        <v>0</v>
      </c>
      <c r="T28" s="74">
        <f t="shared" si="31"/>
        <v>0</v>
      </c>
      <c r="U28" s="74">
        <f t="shared" si="32"/>
        <v>0</v>
      </c>
      <c r="V28" s="74">
        <f t="shared" si="33"/>
        <v>0</v>
      </c>
      <c r="W28" s="67"/>
      <c r="X28" s="74">
        <f t="shared" si="34"/>
        <v>0</v>
      </c>
      <c r="Y28" s="74">
        <f t="shared" si="35"/>
        <v>0</v>
      </c>
      <c r="Z28" s="121">
        <f t="shared" si="36"/>
        <v>0</v>
      </c>
      <c r="AA28" s="148" t="str">
        <f t="shared" si="37"/>
        <v>OK</v>
      </c>
      <c r="AF28" s="5"/>
      <c r="AG28" s="5"/>
      <c r="AH28" s="5"/>
    </row>
    <row r="29" spans="1:34" ht="13.5" customHeight="1">
      <c r="A29" s="111"/>
      <c r="B29" s="93" t="s">
        <v>56</v>
      </c>
      <c r="C29" s="94"/>
      <c r="D29" s="67">
        <v>5</v>
      </c>
      <c r="E29" s="76"/>
      <c r="F29" s="76">
        <v>0</v>
      </c>
      <c r="G29" s="74">
        <f t="shared" si="19"/>
        <v>0</v>
      </c>
      <c r="H29" s="96">
        <f t="shared" si="20"/>
        <v>0</v>
      </c>
      <c r="I29" s="74">
        <f t="shared" si="21"/>
        <v>0</v>
      </c>
      <c r="J29" s="71">
        <f t="shared" si="22"/>
        <v>0</v>
      </c>
      <c r="K29" s="74">
        <f t="shared" si="23"/>
        <v>0</v>
      </c>
      <c r="L29" s="96">
        <f t="shared" si="24"/>
        <v>0</v>
      </c>
      <c r="M29" s="74">
        <f t="shared" si="25"/>
        <v>0</v>
      </c>
      <c r="N29" s="74">
        <f t="shared" si="26"/>
        <v>0</v>
      </c>
      <c r="O29" s="74">
        <f t="shared" si="27"/>
        <v>0</v>
      </c>
      <c r="P29" s="67"/>
      <c r="Q29" s="74">
        <f t="shared" si="28"/>
        <v>0</v>
      </c>
      <c r="R29" s="74">
        <f t="shared" si="29"/>
        <v>0</v>
      </c>
      <c r="S29" s="96">
        <f t="shared" si="30"/>
        <v>0</v>
      </c>
      <c r="T29" s="74">
        <f t="shared" si="31"/>
        <v>0</v>
      </c>
      <c r="U29" s="74">
        <f t="shared" si="32"/>
        <v>0</v>
      </c>
      <c r="V29" s="74">
        <f t="shared" si="33"/>
        <v>0</v>
      </c>
      <c r="W29" s="67"/>
      <c r="X29" s="74">
        <f t="shared" si="34"/>
        <v>0</v>
      </c>
      <c r="Y29" s="74">
        <f t="shared" si="35"/>
        <v>0</v>
      </c>
      <c r="Z29" s="121">
        <f t="shared" si="36"/>
        <v>0</v>
      </c>
      <c r="AA29" s="148" t="str">
        <f t="shared" si="37"/>
        <v>OK</v>
      </c>
      <c r="AF29" s="5"/>
      <c r="AG29" s="5"/>
      <c r="AH29" s="5"/>
    </row>
    <row r="30" spans="1:34" ht="13.5" customHeight="1">
      <c r="A30" s="111"/>
      <c r="B30" s="93" t="s">
        <v>56</v>
      </c>
      <c r="C30" s="94"/>
      <c r="D30" s="67">
        <v>5</v>
      </c>
      <c r="E30" s="76"/>
      <c r="F30" s="76">
        <v>0</v>
      </c>
      <c r="G30" s="74">
        <f t="shared" si="19"/>
        <v>0</v>
      </c>
      <c r="H30" s="96">
        <f t="shared" si="20"/>
        <v>0</v>
      </c>
      <c r="I30" s="74">
        <f t="shared" si="21"/>
        <v>0</v>
      </c>
      <c r="J30" s="71">
        <f t="shared" si="22"/>
        <v>0</v>
      </c>
      <c r="K30" s="74">
        <f t="shared" si="23"/>
        <v>0</v>
      </c>
      <c r="L30" s="96">
        <f t="shared" si="24"/>
        <v>0</v>
      </c>
      <c r="M30" s="74">
        <f t="shared" si="25"/>
        <v>0</v>
      </c>
      <c r="N30" s="74">
        <f t="shared" si="26"/>
        <v>0</v>
      </c>
      <c r="O30" s="74">
        <f t="shared" si="27"/>
        <v>0</v>
      </c>
      <c r="P30" s="67"/>
      <c r="Q30" s="74">
        <f t="shared" si="28"/>
        <v>0</v>
      </c>
      <c r="R30" s="74">
        <f t="shared" si="29"/>
        <v>0</v>
      </c>
      <c r="S30" s="96">
        <f t="shared" si="30"/>
        <v>0</v>
      </c>
      <c r="T30" s="74">
        <f t="shared" si="31"/>
        <v>0</v>
      </c>
      <c r="U30" s="74">
        <f t="shared" si="32"/>
        <v>0</v>
      </c>
      <c r="V30" s="74">
        <f t="shared" si="33"/>
        <v>0</v>
      </c>
      <c r="W30" s="67"/>
      <c r="X30" s="74">
        <f t="shared" si="34"/>
        <v>0</v>
      </c>
      <c r="Y30" s="74">
        <f t="shared" si="35"/>
        <v>0</v>
      </c>
      <c r="Z30" s="121">
        <f t="shared" si="36"/>
        <v>0</v>
      </c>
      <c r="AA30" s="148" t="str">
        <f t="shared" si="37"/>
        <v>OK</v>
      </c>
      <c r="AF30" s="5"/>
      <c r="AG30" s="5"/>
      <c r="AH30" s="5"/>
    </row>
    <row r="31" spans="1:34" ht="13.5" customHeight="1">
      <c r="A31" s="111"/>
      <c r="B31" s="93" t="s">
        <v>56</v>
      </c>
      <c r="C31" s="94"/>
      <c r="D31" s="67">
        <v>5</v>
      </c>
      <c r="E31" s="76"/>
      <c r="F31" s="76">
        <v>0</v>
      </c>
      <c r="G31" s="74">
        <f t="shared" si="0"/>
        <v>0</v>
      </c>
      <c r="H31" s="96">
        <f t="shared" si="1"/>
        <v>0</v>
      </c>
      <c r="I31" s="74">
        <f t="shared" si="2"/>
        <v>0</v>
      </c>
      <c r="J31" s="71">
        <f t="shared" si="3"/>
        <v>0</v>
      </c>
      <c r="K31" s="74">
        <f t="shared" si="18"/>
        <v>0</v>
      </c>
      <c r="L31" s="96">
        <f t="shared" si="4"/>
        <v>0</v>
      </c>
      <c r="M31" s="74">
        <f t="shared" si="5"/>
        <v>0</v>
      </c>
      <c r="N31" s="74">
        <f t="shared" si="6"/>
        <v>0</v>
      </c>
      <c r="O31" s="74">
        <f t="shared" si="7"/>
        <v>0</v>
      </c>
      <c r="P31" s="67"/>
      <c r="Q31" s="74">
        <f t="shared" si="8"/>
        <v>0</v>
      </c>
      <c r="R31" s="74">
        <f t="shared" si="9"/>
        <v>0</v>
      </c>
      <c r="S31" s="96">
        <f t="shared" si="10"/>
        <v>0</v>
      </c>
      <c r="T31" s="74">
        <f t="shared" si="11"/>
        <v>0</v>
      </c>
      <c r="U31" s="74">
        <f t="shared" si="12"/>
        <v>0</v>
      </c>
      <c r="V31" s="74">
        <f t="shared" si="13"/>
        <v>0</v>
      </c>
      <c r="W31" s="67"/>
      <c r="X31" s="74">
        <f t="shared" si="14"/>
        <v>0</v>
      </c>
      <c r="Y31" s="74">
        <f t="shared" si="15"/>
        <v>0</v>
      </c>
      <c r="Z31" s="121">
        <f t="shared" si="16"/>
        <v>0</v>
      </c>
      <c r="AA31" s="148" t="str">
        <f t="shared" si="17"/>
        <v>OK</v>
      </c>
      <c r="AF31" s="5"/>
      <c r="AG31" s="5"/>
      <c r="AH31" s="5"/>
    </row>
    <row r="32" spans="1:34" ht="13.5" customHeight="1">
      <c r="A32" s="112"/>
      <c r="B32" s="93" t="s">
        <v>56</v>
      </c>
      <c r="C32" s="95"/>
      <c r="D32" s="67">
        <v>5</v>
      </c>
      <c r="E32" s="76"/>
      <c r="F32" s="76">
        <v>0</v>
      </c>
      <c r="G32" s="74">
        <f t="shared" si="0"/>
        <v>0</v>
      </c>
      <c r="H32" s="96">
        <f t="shared" si="1"/>
        <v>0</v>
      </c>
      <c r="I32" s="74">
        <f t="shared" si="2"/>
        <v>0</v>
      </c>
      <c r="J32" s="71">
        <f t="shared" si="3"/>
        <v>0</v>
      </c>
      <c r="K32" s="74">
        <f t="shared" si="18"/>
        <v>0</v>
      </c>
      <c r="L32" s="96">
        <f t="shared" si="4"/>
        <v>0</v>
      </c>
      <c r="M32" s="74">
        <f t="shared" si="5"/>
        <v>0</v>
      </c>
      <c r="N32" s="74">
        <f t="shared" si="6"/>
        <v>0</v>
      </c>
      <c r="O32" s="74">
        <f t="shared" si="7"/>
        <v>0</v>
      </c>
      <c r="P32" s="67"/>
      <c r="Q32" s="74">
        <f t="shared" si="8"/>
        <v>0</v>
      </c>
      <c r="R32" s="74">
        <f t="shared" si="9"/>
        <v>0</v>
      </c>
      <c r="S32" s="96">
        <f t="shared" si="10"/>
        <v>0</v>
      </c>
      <c r="T32" s="74">
        <f t="shared" si="11"/>
        <v>0</v>
      </c>
      <c r="U32" s="74">
        <f t="shared" si="12"/>
        <v>0</v>
      </c>
      <c r="V32" s="74">
        <f t="shared" si="13"/>
        <v>0</v>
      </c>
      <c r="W32" s="67"/>
      <c r="X32" s="74">
        <f t="shared" si="14"/>
        <v>0</v>
      </c>
      <c r="Y32" s="74">
        <f t="shared" si="15"/>
        <v>0</v>
      </c>
      <c r="Z32" s="121">
        <f t="shared" si="16"/>
        <v>0</v>
      </c>
      <c r="AA32" s="148" t="str">
        <f t="shared" si="17"/>
        <v>OK</v>
      </c>
      <c r="AF32" s="5"/>
      <c r="AG32" s="5"/>
      <c r="AH32" s="5"/>
    </row>
    <row r="33" spans="1:34" ht="13.5" customHeight="1">
      <c r="A33" s="111"/>
      <c r="B33" s="93" t="s">
        <v>56</v>
      </c>
      <c r="C33" s="94"/>
      <c r="D33" s="67">
        <v>5</v>
      </c>
      <c r="E33" s="76"/>
      <c r="F33" s="76">
        <v>0</v>
      </c>
      <c r="G33" s="74">
        <f t="shared" si="0"/>
        <v>0</v>
      </c>
      <c r="H33" s="96">
        <f t="shared" si="1"/>
        <v>0</v>
      </c>
      <c r="I33" s="74">
        <f t="shared" si="2"/>
        <v>0</v>
      </c>
      <c r="J33" s="71">
        <f t="shared" si="3"/>
        <v>0</v>
      </c>
      <c r="K33" s="74">
        <f t="shared" si="18"/>
        <v>0</v>
      </c>
      <c r="L33" s="96">
        <f t="shared" si="4"/>
        <v>0</v>
      </c>
      <c r="M33" s="74">
        <f t="shared" si="5"/>
        <v>0</v>
      </c>
      <c r="N33" s="74">
        <f t="shared" si="6"/>
        <v>0</v>
      </c>
      <c r="O33" s="74">
        <f t="shared" si="7"/>
        <v>0</v>
      </c>
      <c r="P33" s="67"/>
      <c r="Q33" s="74">
        <f t="shared" si="8"/>
        <v>0</v>
      </c>
      <c r="R33" s="74">
        <f t="shared" si="9"/>
        <v>0</v>
      </c>
      <c r="S33" s="96">
        <f t="shared" si="10"/>
        <v>0</v>
      </c>
      <c r="T33" s="74">
        <f t="shared" si="11"/>
        <v>0</v>
      </c>
      <c r="U33" s="74">
        <f t="shared" si="12"/>
        <v>0</v>
      </c>
      <c r="V33" s="74">
        <f t="shared" si="13"/>
        <v>0</v>
      </c>
      <c r="W33" s="67"/>
      <c r="X33" s="74">
        <f t="shared" si="14"/>
        <v>0</v>
      </c>
      <c r="Y33" s="74">
        <f t="shared" si="15"/>
        <v>0</v>
      </c>
      <c r="Z33" s="121">
        <f t="shared" si="16"/>
        <v>0</v>
      </c>
      <c r="AA33" s="148" t="str">
        <f t="shared" si="17"/>
        <v>OK</v>
      </c>
      <c r="AF33" s="5"/>
      <c r="AG33" s="5"/>
      <c r="AH33" s="5"/>
    </row>
    <row r="34" spans="1:34" ht="13.5" customHeight="1">
      <c r="A34" s="112"/>
      <c r="B34" s="93" t="s">
        <v>56</v>
      </c>
      <c r="C34" s="95"/>
      <c r="D34" s="67">
        <v>5</v>
      </c>
      <c r="E34" s="76"/>
      <c r="F34" s="76">
        <v>0</v>
      </c>
      <c r="G34" s="74">
        <f t="shared" si="0"/>
        <v>0</v>
      </c>
      <c r="H34" s="96">
        <f t="shared" si="1"/>
        <v>0</v>
      </c>
      <c r="I34" s="74">
        <f t="shared" si="2"/>
        <v>0</v>
      </c>
      <c r="J34" s="71">
        <f t="shared" si="3"/>
        <v>0</v>
      </c>
      <c r="K34" s="74">
        <f t="shared" si="18"/>
        <v>0</v>
      </c>
      <c r="L34" s="96">
        <f t="shared" si="4"/>
        <v>0</v>
      </c>
      <c r="M34" s="74">
        <f t="shared" si="5"/>
        <v>0</v>
      </c>
      <c r="N34" s="74">
        <f t="shared" si="6"/>
        <v>0</v>
      </c>
      <c r="O34" s="74">
        <f t="shared" si="7"/>
        <v>0</v>
      </c>
      <c r="P34" s="67"/>
      <c r="Q34" s="74">
        <f t="shared" si="8"/>
        <v>0</v>
      </c>
      <c r="R34" s="74">
        <f t="shared" si="9"/>
        <v>0</v>
      </c>
      <c r="S34" s="96">
        <f t="shared" si="10"/>
        <v>0</v>
      </c>
      <c r="T34" s="74">
        <f t="shared" si="11"/>
        <v>0</v>
      </c>
      <c r="U34" s="74">
        <f t="shared" si="12"/>
        <v>0</v>
      </c>
      <c r="V34" s="74">
        <f t="shared" si="13"/>
        <v>0</v>
      </c>
      <c r="W34" s="67"/>
      <c r="X34" s="74">
        <f t="shared" si="14"/>
        <v>0</v>
      </c>
      <c r="Y34" s="74">
        <f t="shared" si="15"/>
        <v>0</v>
      </c>
      <c r="Z34" s="121">
        <f t="shared" si="16"/>
        <v>0</v>
      </c>
      <c r="AA34" s="148" t="str">
        <f t="shared" si="17"/>
        <v>OK</v>
      </c>
      <c r="AF34" s="5"/>
      <c r="AG34" s="5"/>
      <c r="AH34" s="5"/>
    </row>
    <row r="35" spans="1:34" ht="13.5" customHeight="1">
      <c r="A35" s="112"/>
      <c r="B35" s="93" t="s">
        <v>56</v>
      </c>
      <c r="C35" s="95"/>
      <c r="D35" s="67">
        <v>5</v>
      </c>
      <c r="E35" s="76"/>
      <c r="F35" s="76">
        <v>0</v>
      </c>
      <c r="G35" s="74">
        <f t="shared" si="0"/>
        <v>0</v>
      </c>
      <c r="H35" s="96">
        <f t="shared" si="1"/>
        <v>0</v>
      </c>
      <c r="I35" s="74">
        <f t="shared" si="2"/>
        <v>0</v>
      </c>
      <c r="J35" s="71">
        <f t="shared" si="3"/>
        <v>0</v>
      </c>
      <c r="K35" s="74">
        <f t="shared" si="18"/>
        <v>0</v>
      </c>
      <c r="L35" s="96">
        <f t="shared" si="4"/>
        <v>0</v>
      </c>
      <c r="M35" s="74">
        <f t="shared" si="5"/>
        <v>0</v>
      </c>
      <c r="N35" s="74">
        <f t="shared" si="6"/>
        <v>0</v>
      </c>
      <c r="O35" s="74">
        <f t="shared" si="7"/>
        <v>0</v>
      </c>
      <c r="P35" s="67"/>
      <c r="Q35" s="74">
        <f t="shared" si="8"/>
        <v>0</v>
      </c>
      <c r="R35" s="74">
        <f t="shared" si="9"/>
        <v>0</v>
      </c>
      <c r="S35" s="96">
        <f t="shared" si="10"/>
        <v>0</v>
      </c>
      <c r="T35" s="74">
        <f t="shared" si="11"/>
        <v>0</v>
      </c>
      <c r="U35" s="74">
        <f t="shared" si="12"/>
        <v>0</v>
      </c>
      <c r="V35" s="74">
        <f t="shared" si="13"/>
        <v>0</v>
      </c>
      <c r="W35" s="67"/>
      <c r="X35" s="74">
        <f t="shared" si="14"/>
        <v>0</v>
      </c>
      <c r="Y35" s="74">
        <f t="shared" si="15"/>
        <v>0</v>
      </c>
      <c r="Z35" s="121">
        <f t="shared" si="16"/>
        <v>0</v>
      </c>
      <c r="AA35" s="148" t="str">
        <f t="shared" si="17"/>
        <v>OK</v>
      </c>
      <c r="AF35" s="5"/>
      <c r="AG35" s="5"/>
      <c r="AH35" s="5"/>
    </row>
    <row r="36" spans="1:27" ht="13.5" customHeight="1">
      <c r="A36" s="112"/>
      <c r="B36" s="93" t="s">
        <v>56</v>
      </c>
      <c r="C36" s="95"/>
      <c r="D36" s="67">
        <v>5</v>
      </c>
      <c r="E36" s="76"/>
      <c r="F36" s="76">
        <v>0</v>
      </c>
      <c r="G36" s="74">
        <f t="shared" si="0"/>
        <v>0</v>
      </c>
      <c r="H36" s="96">
        <f t="shared" si="1"/>
        <v>0</v>
      </c>
      <c r="I36" s="74">
        <f t="shared" si="2"/>
        <v>0</v>
      </c>
      <c r="J36" s="71">
        <f t="shared" si="3"/>
        <v>0</v>
      </c>
      <c r="K36" s="74">
        <f t="shared" si="18"/>
        <v>0</v>
      </c>
      <c r="L36" s="96">
        <f t="shared" si="4"/>
        <v>0</v>
      </c>
      <c r="M36" s="74">
        <f t="shared" si="5"/>
        <v>0</v>
      </c>
      <c r="N36" s="74">
        <f t="shared" si="6"/>
        <v>0</v>
      </c>
      <c r="O36" s="74">
        <f t="shared" si="7"/>
        <v>0</v>
      </c>
      <c r="P36" s="67"/>
      <c r="Q36" s="74">
        <f t="shared" si="8"/>
        <v>0</v>
      </c>
      <c r="R36" s="74">
        <f t="shared" si="9"/>
        <v>0</v>
      </c>
      <c r="S36" s="96">
        <f t="shared" si="10"/>
        <v>0</v>
      </c>
      <c r="T36" s="74">
        <f t="shared" si="11"/>
        <v>0</v>
      </c>
      <c r="U36" s="74">
        <f t="shared" si="12"/>
        <v>0</v>
      </c>
      <c r="V36" s="74">
        <f t="shared" si="13"/>
        <v>0</v>
      </c>
      <c r="W36" s="67"/>
      <c r="X36" s="74">
        <f t="shared" si="14"/>
        <v>0</v>
      </c>
      <c r="Y36" s="74">
        <f t="shared" si="15"/>
        <v>0</v>
      </c>
      <c r="Z36" s="121">
        <f t="shared" si="16"/>
        <v>0</v>
      </c>
      <c r="AA36" s="148" t="str">
        <f t="shared" si="17"/>
        <v>OK</v>
      </c>
    </row>
    <row r="37" spans="1:27" ht="13.5" customHeight="1">
      <c r="A37" s="111"/>
      <c r="B37" s="93" t="s">
        <v>56</v>
      </c>
      <c r="C37" s="94"/>
      <c r="D37" s="67">
        <v>5</v>
      </c>
      <c r="E37" s="76"/>
      <c r="F37" s="76">
        <v>0</v>
      </c>
      <c r="G37" s="74">
        <f t="shared" si="0"/>
        <v>0</v>
      </c>
      <c r="H37" s="96">
        <f t="shared" si="1"/>
        <v>0</v>
      </c>
      <c r="I37" s="74">
        <f t="shared" si="2"/>
        <v>0</v>
      </c>
      <c r="J37" s="71">
        <f t="shared" si="3"/>
        <v>0</v>
      </c>
      <c r="K37" s="74">
        <f t="shared" si="18"/>
        <v>0</v>
      </c>
      <c r="L37" s="96">
        <f t="shared" si="4"/>
        <v>0</v>
      </c>
      <c r="M37" s="74">
        <f t="shared" si="5"/>
        <v>0</v>
      </c>
      <c r="N37" s="74">
        <f t="shared" si="6"/>
        <v>0</v>
      </c>
      <c r="O37" s="74">
        <f t="shared" si="7"/>
        <v>0</v>
      </c>
      <c r="P37" s="67"/>
      <c r="Q37" s="74">
        <f t="shared" si="8"/>
        <v>0</v>
      </c>
      <c r="R37" s="74">
        <f t="shared" si="9"/>
        <v>0</v>
      </c>
      <c r="S37" s="96">
        <f t="shared" si="10"/>
        <v>0</v>
      </c>
      <c r="T37" s="74">
        <f t="shared" si="11"/>
        <v>0</v>
      </c>
      <c r="U37" s="74">
        <f t="shared" si="12"/>
        <v>0</v>
      </c>
      <c r="V37" s="74">
        <f t="shared" si="13"/>
        <v>0</v>
      </c>
      <c r="W37" s="67"/>
      <c r="X37" s="74">
        <f t="shared" si="14"/>
        <v>0</v>
      </c>
      <c r="Y37" s="74">
        <f t="shared" si="15"/>
        <v>0</v>
      </c>
      <c r="Z37" s="121">
        <f t="shared" si="16"/>
        <v>0</v>
      </c>
      <c r="AA37" s="148" t="str">
        <f t="shared" si="17"/>
        <v>OK</v>
      </c>
    </row>
    <row r="38" spans="1:27" ht="13.5" customHeight="1">
      <c r="A38" s="110"/>
      <c r="B38" s="93" t="s">
        <v>56</v>
      </c>
      <c r="C38" s="68"/>
      <c r="D38" s="67">
        <v>5</v>
      </c>
      <c r="E38" s="76"/>
      <c r="F38" s="76">
        <v>0</v>
      </c>
      <c r="G38" s="74">
        <f t="shared" si="0"/>
        <v>0</v>
      </c>
      <c r="H38" s="96">
        <f t="shared" si="1"/>
        <v>0</v>
      </c>
      <c r="I38" s="74">
        <f t="shared" si="2"/>
        <v>0</v>
      </c>
      <c r="J38" s="71">
        <f t="shared" si="3"/>
        <v>0</v>
      </c>
      <c r="K38" s="74">
        <f t="shared" si="18"/>
        <v>0</v>
      </c>
      <c r="L38" s="96">
        <f t="shared" si="4"/>
        <v>0</v>
      </c>
      <c r="M38" s="74">
        <f t="shared" si="5"/>
        <v>0</v>
      </c>
      <c r="N38" s="74">
        <f t="shared" si="6"/>
        <v>0</v>
      </c>
      <c r="O38" s="74">
        <f t="shared" si="7"/>
        <v>0</v>
      </c>
      <c r="P38" s="67"/>
      <c r="Q38" s="74">
        <f t="shared" si="8"/>
        <v>0</v>
      </c>
      <c r="R38" s="74">
        <f t="shared" si="9"/>
        <v>0</v>
      </c>
      <c r="S38" s="96">
        <f t="shared" si="10"/>
        <v>0</v>
      </c>
      <c r="T38" s="74">
        <f t="shared" si="11"/>
        <v>0</v>
      </c>
      <c r="U38" s="74">
        <f t="shared" si="12"/>
        <v>0</v>
      </c>
      <c r="V38" s="74">
        <f t="shared" si="13"/>
        <v>0</v>
      </c>
      <c r="W38" s="67"/>
      <c r="X38" s="74">
        <f t="shared" si="14"/>
        <v>0</v>
      </c>
      <c r="Y38" s="74">
        <f t="shared" si="15"/>
        <v>0</v>
      </c>
      <c r="Z38" s="121">
        <f t="shared" si="16"/>
        <v>0</v>
      </c>
      <c r="AA38" s="148" t="str">
        <f t="shared" si="17"/>
        <v>OK</v>
      </c>
    </row>
    <row r="39" spans="1:27" ht="13.5" customHeight="1">
      <c r="A39" s="110"/>
      <c r="B39" s="93" t="s">
        <v>56</v>
      </c>
      <c r="C39" s="68"/>
      <c r="D39" s="67">
        <v>5</v>
      </c>
      <c r="E39" s="76"/>
      <c r="F39" s="76">
        <v>0</v>
      </c>
      <c r="G39" s="74">
        <f t="shared" si="0"/>
        <v>0</v>
      </c>
      <c r="H39" s="96">
        <f t="shared" si="1"/>
        <v>0</v>
      </c>
      <c r="I39" s="74">
        <f t="shared" si="2"/>
        <v>0</v>
      </c>
      <c r="J39" s="71">
        <f t="shared" si="3"/>
        <v>0</v>
      </c>
      <c r="K39" s="74">
        <f t="shared" si="18"/>
        <v>0</v>
      </c>
      <c r="L39" s="96">
        <f t="shared" si="4"/>
        <v>0</v>
      </c>
      <c r="M39" s="74">
        <f t="shared" si="5"/>
        <v>0</v>
      </c>
      <c r="N39" s="74">
        <f t="shared" si="6"/>
        <v>0</v>
      </c>
      <c r="O39" s="74">
        <f t="shared" si="7"/>
        <v>0</v>
      </c>
      <c r="P39" s="67"/>
      <c r="Q39" s="74">
        <f t="shared" si="8"/>
        <v>0</v>
      </c>
      <c r="R39" s="74">
        <f t="shared" si="9"/>
        <v>0</v>
      </c>
      <c r="S39" s="96">
        <f t="shared" si="10"/>
        <v>0</v>
      </c>
      <c r="T39" s="74">
        <f t="shared" si="11"/>
        <v>0</v>
      </c>
      <c r="U39" s="74">
        <f t="shared" si="12"/>
        <v>0</v>
      </c>
      <c r="V39" s="74">
        <f t="shared" si="13"/>
        <v>0</v>
      </c>
      <c r="W39" s="67"/>
      <c r="X39" s="74">
        <f t="shared" si="14"/>
        <v>0</v>
      </c>
      <c r="Y39" s="74">
        <f t="shared" si="15"/>
        <v>0</v>
      </c>
      <c r="Z39" s="121">
        <f t="shared" si="16"/>
        <v>0</v>
      </c>
      <c r="AA39" s="148" t="str">
        <f t="shared" si="17"/>
        <v>OK</v>
      </c>
    </row>
    <row r="40" spans="1:27" ht="13.5" customHeight="1">
      <c r="A40" s="112"/>
      <c r="B40" s="93" t="s">
        <v>56</v>
      </c>
      <c r="C40" s="95"/>
      <c r="D40" s="67">
        <v>5</v>
      </c>
      <c r="E40" s="76"/>
      <c r="F40" s="76">
        <v>0</v>
      </c>
      <c r="G40" s="74">
        <f t="shared" si="0"/>
        <v>0</v>
      </c>
      <c r="H40" s="96">
        <f t="shared" si="1"/>
        <v>0</v>
      </c>
      <c r="I40" s="74">
        <f t="shared" si="2"/>
        <v>0</v>
      </c>
      <c r="J40" s="71">
        <f t="shared" si="3"/>
        <v>0</v>
      </c>
      <c r="K40" s="74">
        <f t="shared" si="18"/>
        <v>0</v>
      </c>
      <c r="L40" s="96">
        <f t="shared" si="4"/>
        <v>0</v>
      </c>
      <c r="M40" s="74">
        <f t="shared" si="5"/>
        <v>0</v>
      </c>
      <c r="N40" s="74">
        <f t="shared" si="6"/>
        <v>0</v>
      </c>
      <c r="O40" s="74">
        <f t="shared" si="7"/>
        <v>0</v>
      </c>
      <c r="P40" s="67"/>
      <c r="Q40" s="74">
        <f t="shared" si="8"/>
        <v>0</v>
      </c>
      <c r="R40" s="74">
        <f t="shared" si="9"/>
        <v>0</v>
      </c>
      <c r="S40" s="96">
        <f t="shared" si="10"/>
        <v>0</v>
      </c>
      <c r="T40" s="74">
        <f t="shared" si="11"/>
        <v>0</v>
      </c>
      <c r="U40" s="74">
        <f t="shared" si="12"/>
        <v>0</v>
      </c>
      <c r="V40" s="74">
        <f t="shared" si="13"/>
        <v>0</v>
      </c>
      <c r="W40" s="67"/>
      <c r="X40" s="74">
        <f t="shared" si="14"/>
        <v>0</v>
      </c>
      <c r="Y40" s="74">
        <f t="shared" si="15"/>
        <v>0</v>
      </c>
      <c r="Z40" s="121">
        <f t="shared" si="16"/>
        <v>0</v>
      </c>
      <c r="AA40" s="148" t="str">
        <f t="shared" si="17"/>
        <v>OK</v>
      </c>
    </row>
    <row r="41" spans="1:27" ht="13.5" customHeight="1">
      <c r="A41" s="112"/>
      <c r="B41" s="93" t="s">
        <v>56</v>
      </c>
      <c r="C41" s="95"/>
      <c r="D41" s="67">
        <v>5</v>
      </c>
      <c r="E41" s="76"/>
      <c r="F41" s="76">
        <v>0</v>
      </c>
      <c r="G41" s="74">
        <f t="shared" si="0"/>
        <v>0</v>
      </c>
      <c r="H41" s="96">
        <f t="shared" si="1"/>
        <v>0</v>
      </c>
      <c r="I41" s="74">
        <f t="shared" si="2"/>
        <v>0</v>
      </c>
      <c r="J41" s="71">
        <f t="shared" si="3"/>
        <v>0</v>
      </c>
      <c r="K41" s="74">
        <f t="shared" si="18"/>
        <v>0</v>
      </c>
      <c r="L41" s="96">
        <f t="shared" si="4"/>
        <v>0</v>
      </c>
      <c r="M41" s="74">
        <f t="shared" si="5"/>
        <v>0</v>
      </c>
      <c r="N41" s="74">
        <f t="shared" si="6"/>
        <v>0</v>
      </c>
      <c r="O41" s="74">
        <f t="shared" si="7"/>
        <v>0</v>
      </c>
      <c r="P41" s="67"/>
      <c r="Q41" s="74">
        <f t="shared" si="8"/>
        <v>0</v>
      </c>
      <c r="R41" s="74">
        <f t="shared" si="9"/>
        <v>0</v>
      </c>
      <c r="S41" s="96">
        <f t="shared" si="10"/>
        <v>0</v>
      </c>
      <c r="T41" s="74">
        <f t="shared" si="11"/>
        <v>0</v>
      </c>
      <c r="U41" s="74">
        <f t="shared" si="12"/>
        <v>0</v>
      </c>
      <c r="V41" s="74">
        <f t="shared" si="13"/>
        <v>0</v>
      </c>
      <c r="W41" s="67"/>
      <c r="X41" s="74">
        <f t="shared" si="14"/>
        <v>0</v>
      </c>
      <c r="Y41" s="74">
        <f t="shared" si="15"/>
        <v>0</v>
      </c>
      <c r="Z41" s="121">
        <f t="shared" si="16"/>
        <v>0</v>
      </c>
      <c r="AA41" s="148" t="str">
        <f t="shared" si="17"/>
        <v>OK</v>
      </c>
    </row>
    <row r="42" spans="1:27" ht="13.5" customHeight="1">
      <c r="A42" s="112"/>
      <c r="B42" s="93" t="s">
        <v>56</v>
      </c>
      <c r="C42" s="95"/>
      <c r="D42" s="67">
        <v>5</v>
      </c>
      <c r="E42" s="76"/>
      <c r="F42" s="76">
        <v>0</v>
      </c>
      <c r="G42" s="74">
        <f t="shared" si="0"/>
        <v>0</v>
      </c>
      <c r="H42" s="96">
        <f t="shared" si="1"/>
        <v>0</v>
      </c>
      <c r="I42" s="74">
        <f t="shared" si="2"/>
        <v>0</v>
      </c>
      <c r="J42" s="71">
        <f t="shared" si="3"/>
        <v>0</v>
      </c>
      <c r="K42" s="74">
        <f t="shared" si="18"/>
        <v>0</v>
      </c>
      <c r="L42" s="96">
        <f t="shared" si="4"/>
        <v>0</v>
      </c>
      <c r="M42" s="74">
        <f t="shared" si="5"/>
        <v>0</v>
      </c>
      <c r="N42" s="74">
        <f t="shared" si="6"/>
        <v>0</v>
      </c>
      <c r="O42" s="74">
        <f t="shared" si="7"/>
        <v>0</v>
      </c>
      <c r="P42" s="67"/>
      <c r="Q42" s="74">
        <f t="shared" si="8"/>
        <v>0</v>
      </c>
      <c r="R42" s="74">
        <f t="shared" si="9"/>
        <v>0</v>
      </c>
      <c r="S42" s="96">
        <f t="shared" si="10"/>
        <v>0</v>
      </c>
      <c r="T42" s="74">
        <f t="shared" si="11"/>
        <v>0</v>
      </c>
      <c r="U42" s="74">
        <f t="shared" si="12"/>
        <v>0</v>
      </c>
      <c r="V42" s="74">
        <f t="shared" si="13"/>
        <v>0</v>
      </c>
      <c r="W42" s="67"/>
      <c r="X42" s="74">
        <f t="shared" si="14"/>
        <v>0</v>
      </c>
      <c r="Y42" s="74">
        <f t="shared" si="15"/>
        <v>0</v>
      </c>
      <c r="Z42" s="121">
        <f t="shared" si="16"/>
        <v>0</v>
      </c>
      <c r="AA42" s="148" t="str">
        <f t="shared" si="17"/>
        <v>OK</v>
      </c>
    </row>
    <row r="43" spans="1:27" ht="13.5" customHeight="1">
      <c r="A43" s="112"/>
      <c r="B43" s="93" t="s">
        <v>56</v>
      </c>
      <c r="C43" s="95"/>
      <c r="D43" s="67">
        <v>5</v>
      </c>
      <c r="E43" s="76"/>
      <c r="F43" s="76">
        <v>0</v>
      </c>
      <c r="G43" s="74">
        <f t="shared" si="0"/>
        <v>0</v>
      </c>
      <c r="H43" s="96">
        <f t="shared" si="1"/>
        <v>0</v>
      </c>
      <c r="I43" s="74">
        <f t="shared" si="2"/>
        <v>0</v>
      </c>
      <c r="J43" s="71">
        <f t="shared" si="3"/>
        <v>0</v>
      </c>
      <c r="K43" s="74">
        <f t="shared" si="18"/>
        <v>0</v>
      </c>
      <c r="L43" s="96">
        <f t="shared" si="4"/>
        <v>0</v>
      </c>
      <c r="M43" s="74">
        <f t="shared" si="5"/>
        <v>0</v>
      </c>
      <c r="N43" s="74">
        <f t="shared" si="6"/>
        <v>0</v>
      </c>
      <c r="O43" s="74">
        <f t="shared" si="7"/>
        <v>0</v>
      </c>
      <c r="P43" s="67"/>
      <c r="Q43" s="74">
        <f t="shared" si="8"/>
        <v>0</v>
      </c>
      <c r="R43" s="74">
        <f t="shared" si="9"/>
        <v>0</v>
      </c>
      <c r="S43" s="96">
        <f t="shared" si="10"/>
        <v>0</v>
      </c>
      <c r="T43" s="74">
        <f t="shared" si="11"/>
        <v>0</v>
      </c>
      <c r="U43" s="74">
        <f t="shared" si="12"/>
        <v>0</v>
      </c>
      <c r="V43" s="74">
        <f t="shared" si="13"/>
        <v>0</v>
      </c>
      <c r="W43" s="67"/>
      <c r="X43" s="74">
        <f t="shared" si="14"/>
        <v>0</v>
      </c>
      <c r="Y43" s="74">
        <f t="shared" si="15"/>
        <v>0</v>
      </c>
      <c r="Z43" s="121">
        <f t="shared" si="16"/>
        <v>0</v>
      </c>
      <c r="AA43" s="148" t="str">
        <f t="shared" si="17"/>
        <v>OK</v>
      </c>
    </row>
    <row r="44" spans="1:27" ht="12" customHeight="1">
      <c r="A44" s="112"/>
      <c r="B44" s="93" t="s">
        <v>56</v>
      </c>
      <c r="C44" s="95"/>
      <c r="D44" s="67">
        <v>5</v>
      </c>
      <c r="E44" s="76"/>
      <c r="F44" s="76">
        <v>0</v>
      </c>
      <c r="G44" s="74">
        <f t="shared" si="0"/>
        <v>0</v>
      </c>
      <c r="H44" s="96">
        <f t="shared" si="1"/>
        <v>0</v>
      </c>
      <c r="I44" s="74">
        <f t="shared" si="2"/>
        <v>0</v>
      </c>
      <c r="J44" s="71">
        <f t="shared" si="3"/>
        <v>0</v>
      </c>
      <c r="K44" s="74">
        <f t="shared" si="18"/>
        <v>0</v>
      </c>
      <c r="L44" s="96">
        <f t="shared" si="4"/>
        <v>0</v>
      </c>
      <c r="M44" s="74">
        <f t="shared" si="5"/>
        <v>0</v>
      </c>
      <c r="N44" s="74">
        <f t="shared" si="6"/>
        <v>0</v>
      </c>
      <c r="O44" s="74">
        <f t="shared" si="7"/>
        <v>0</v>
      </c>
      <c r="P44" s="67"/>
      <c r="Q44" s="74">
        <f t="shared" si="8"/>
        <v>0</v>
      </c>
      <c r="R44" s="74">
        <f t="shared" si="9"/>
        <v>0</v>
      </c>
      <c r="S44" s="96">
        <f t="shared" si="10"/>
        <v>0</v>
      </c>
      <c r="T44" s="74">
        <f t="shared" si="11"/>
        <v>0</v>
      </c>
      <c r="U44" s="74">
        <f t="shared" si="12"/>
        <v>0</v>
      </c>
      <c r="V44" s="74">
        <f t="shared" si="13"/>
        <v>0</v>
      </c>
      <c r="W44" s="67"/>
      <c r="X44" s="74">
        <f t="shared" si="14"/>
        <v>0</v>
      </c>
      <c r="Y44" s="74">
        <f t="shared" si="15"/>
        <v>0</v>
      </c>
      <c r="Z44" s="121">
        <f t="shared" si="16"/>
        <v>0</v>
      </c>
      <c r="AA44" s="148" t="str">
        <f t="shared" si="17"/>
        <v>OK</v>
      </c>
    </row>
    <row r="45" spans="1:27" ht="12" customHeight="1">
      <c r="A45" s="112"/>
      <c r="B45" s="93" t="s">
        <v>56</v>
      </c>
      <c r="C45" s="95"/>
      <c r="D45" s="67">
        <v>5</v>
      </c>
      <c r="E45" s="76"/>
      <c r="F45" s="76">
        <v>0</v>
      </c>
      <c r="G45" s="74">
        <f t="shared" si="0"/>
        <v>0</v>
      </c>
      <c r="H45" s="96">
        <f t="shared" si="1"/>
        <v>0</v>
      </c>
      <c r="I45" s="74">
        <f t="shared" si="2"/>
        <v>0</v>
      </c>
      <c r="J45" s="71">
        <f t="shared" si="3"/>
        <v>0</v>
      </c>
      <c r="K45" s="74">
        <f t="shared" si="18"/>
        <v>0</v>
      </c>
      <c r="L45" s="96">
        <f t="shared" si="4"/>
        <v>0</v>
      </c>
      <c r="M45" s="74">
        <f t="shared" si="5"/>
        <v>0</v>
      </c>
      <c r="N45" s="74">
        <f t="shared" si="6"/>
        <v>0</v>
      </c>
      <c r="O45" s="74">
        <f t="shared" si="7"/>
        <v>0</v>
      </c>
      <c r="P45" s="67"/>
      <c r="Q45" s="74">
        <f t="shared" si="8"/>
        <v>0</v>
      </c>
      <c r="R45" s="74">
        <f t="shared" si="9"/>
        <v>0</v>
      </c>
      <c r="S45" s="96">
        <f t="shared" si="10"/>
        <v>0</v>
      </c>
      <c r="T45" s="74">
        <f t="shared" si="11"/>
        <v>0</v>
      </c>
      <c r="U45" s="74">
        <f t="shared" si="12"/>
        <v>0</v>
      </c>
      <c r="V45" s="74">
        <f t="shared" si="13"/>
        <v>0</v>
      </c>
      <c r="W45" s="67"/>
      <c r="X45" s="74">
        <f t="shared" si="14"/>
        <v>0</v>
      </c>
      <c r="Y45" s="74">
        <f t="shared" si="15"/>
        <v>0</v>
      </c>
      <c r="Z45" s="121">
        <f t="shared" si="16"/>
        <v>0</v>
      </c>
      <c r="AA45" s="148" t="str">
        <f t="shared" si="17"/>
        <v>OK</v>
      </c>
    </row>
    <row r="46" spans="1:27" ht="12" customHeight="1">
      <c r="A46" s="112"/>
      <c r="B46" s="93" t="s">
        <v>56</v>
      </c>
      <c r="C46" s="95"/>
      <c r="D46" s="67">
        <v>5</v>
      </c>
      <c r="E46" s="76"/>
      <c r="F46" s="76">
        <v>0</v>
      </c>
      <c r="G46" s="74">
        <f t="shared" si="0"/>
        <v>0</v>
      </c>
      <c r="H46" s="96">
        <f t="shared" si="1"/>
        <v>0</v>
      </c>
      <c r="I46" s="74">
        <f t="shared" si="2"/>
        <v>0</v>
      </c>
      <c r="J46" s="71">
        <f t="shared" si="3"/>
        <v>0</v>
      </c>
      <c r="K46" s="74">
        <f t="shared" si="18"/>
        <v>0</v>
      </c>
      <c r="L46" s="96">
        <f t="shared" si="4"/>
        <v>0</v>
      </c>
      <c r="M46" s="74">
        <f t="shared" si="5"/>
        <v>0</v>
      </c>
      <c r="N46" s="74">
        <f t="shared" si="6"/>
        <v>0</v>
      </c>
      <c r="O46" s="74">
        <f t="shared" si="7"/>
        <v>0</v>
      </c>
      <c r="P46" s="67"/>
      <c r="Q46" s="74">
        <f t="shared" si="8"/>
        <v>0</v>
      </c>
      <c r="R46" s="74">
        <f t="shared" si="9"/>
        <v>0</v>
      </c>
      <c r="S46" s="96">
        <f t="shared" si="10"/>
        <v>0</v>
      </c>
      <c r="T46" s="74">
        <f t="shared" si="11"/>
        <v>0</v>
      </c>
      <c r="U46" s="74">
        <f t="shared" si="12"/>
        <v>0</v>
      </c>
      <c r="V46" s="74">
        <f t="shared" si="13"/>
        <v>0</v>
      </c>
      <c r="W46" s="67"/>
      <c r="X46" s="74">
        <f t="shared" si="14"/>
        <v>0</v>
      </c>
      <c r="Y46" s="74">
        <f t="shared" si="15"/>
        <v>0</v>
      </c>
      <c r="Z46" s="121">
        <f t="shared" si="16"/>
        <v>0</v>
      </c>
      <c r="AA46" s="148" t="str">
        <f t="shared" si="17"/>
        <v>OK</v>
      </c>
    </row>
    <row r="47" spans="1:27" ht="12" customHeight="1">
      <c r="A47" s="112"/>
      <c r="B47" s="93" t="s">
        <v>56</v>
      </c>
      <c r="C47" s="95"/>
      <c r="D47" s="67">
        <v>5</v>
      </c>
      <c r="E47" s="76"/>
      <c r="F47" s="76">
        <v>0</v>
      </c>
      <c r="G47" s="74">
        <f t="shared" si="0"/>
        <v>0</v>
      </c>
      <c r="H47" s="96">
        <f t="shared" si="1"/>
        <v>0</v>
      </c>
      <c r="I47" s="74">
        <f t="shared" si="2"/>
        <v>0</v>
      </c>
      <c r="J47" s="71">
        <f t="shared" si="3"/>
        <v>0</v>
      </c>
      <c r="K47" s="74">
        <f t="shared" si="18"/>
        <v>0</v>
      </c>
      <c r="L47" s="96">
        <f t="shared" si="4"/>
        <v>0</v>
      </c>
      <c r="M47" s="74">
        <f t="shared" si="5"/>
        <v>0</v>
      </c>
      <c r="N47" s="74">
        <f t="shared" si="6"/>
        <v>0</v>
      </c>
      <c r="O47" s="74">
        <f t="shared" si="7"/>
        <v>0</v>
      </c>
      <c r="P47" s="67"/>
      <c r="Q47" s="74">
        <f t="shared" si="8"/>
        <v>0</v>
      </c>
      <c r="R47" s="74">
        <f t="shared" si="9"/>
        <v>0</v>
      </c>
      <c r="S47" s="96">
        <f t="shared" si="10"/>
        <v>0</v>
      </c>
      <c r="T47" s="74">
        <f t="shared" si="11"/>
        <v>0</v>
      </c>
      <c r="U47" s="74">
        <f t="shared" si="12"/>
        <v>0</v>
      </c>
      <c r="V47" s="74">
        <f t="shared" si="13"/>
        <v>0</v>
      </c>
      <c r="W47" s="67"/>
      <c r="X47" s="74">
        <f t="shared" si="14"/>
        <v>0</v>
      </c>
      <c r="Y47" s="74">
        <f t="shared" si="15"/>
        <v>0</v>
      </c>
      <c r="Z47" s="121">
        <f t="shared" si="16"/>
        <v>0</v>
      </c>
      <c r="AA47" s="148" t="str">
        <f t="shared" si="17"/>
        <v>OK</v>
      </c>
    </row>
    <row r="48" spans="1:27" ht="12.75">
      <c r="A48" s="112"/>
      <c r="B48" s="93" t="s">
        <v>56</v>
      </c>
      <c r="C48" s="95"/>
      <c r="D48" s="67">
        <v>5</v>
      </c>
      <c r="E48" s="76"/>
      <c r="F48" s="76">
        <v>0</v>
      </c>
      <c r="G48" s="74">
        <f t="shared" si="0"/>
        <v>0</v>
      </c>
      <c r="H48" s="96">
        <f t="shared" si="1"/>
        <v>0</v>
      </c>
      <c r="I48" s="74">
        <f t="shared" si="2"/>
        <v>0</v>
      </c>
      <c r="J48" s="71">
        <f t="shared" si="3"/>
        <v>0</v>
      </c>
      <c r="K48" s="74">
        <f t="shared" si="18"/>
        <v>0</v>
      </c>
      <c r="L48" s="96">
        <f t="shared" si="4"/>
        <v>0</v>
      </c>
      <c r="M48" s="74">
        <f t="shared" si="5"/>
        <v>0</v>
      </c>
      <c r="N48" s="74">
        <f t="shared" si="6"/>
        <v>0</v>
      </c>
      <c r="O48" s="74">
        <f t="shared" si="7"/>
        <v>0</v>
      </c>
      <c r="P48" s="67"/>
      <c r="Q48" s="74">
        <f t="shared" si="8"/>
        <v>0</v>
      </c>
      <c r="R48" s="74">
        <f t="shared" si="9"/>
        <v>0</v>
      </c>
      <c r="S48" s="96">
        <f t="shared" si="10"/>
        <v>0</v>
      </c>
      <c r="T48" s="74">
        <f t="shared" si="11"/>
        <v>0</v>
      </c>
      <c r="U48" s="74">
        <f t="shared" si="12"/>
        <v>0</v>
      </c>
      <c r="V48" s="74">
        <f t="shared" si="13"/>
        <v>0</v>
      </c>
      <c r="W48" s="67"/>
      <c r="X48" s="74">
        <f t="shared" si="14"/>
        <v>0</v>
      </c>
      <c r="Y48" s="74">
        <f t="shared" si="15"/>
        <v>0</v>
      </c>
      <c r="Z48" s="121">
        <f t="shared" si="16"/>
        <v>0</v>
      </c>
      <c r="AA48" s="148" t="str">
        <f t="shared" si="17"/>
        <v>OK</v>
      </c>
    </row>
    <row r="49" spans="1:27" ht="12.75">
      <c r="A49" s="112"/>
      <c r="B49" s="93" t="s">
        <v>56</v>
      </c>
      <c r="C49" s="95"/>
      <c r="D49" s="67">
        <v>5</v>
      </c>
      <c r="E49" s="76"/>
      <c r="F49" s="76">
        <v>0</v>
      </c>
      <c r="G49" s="74">
        <f t="shared" si="0"/>
        <v>0</v>
      </c>
      <c r="H49" s="96">
        <f t="shared" si="1"/>
        <v>0</v>
      </c>
      <c r="I49" s="74">
        <f t="shared" si="2"/>
        <v>0</v>
      </c>
      <c r="J49" s="71">
        <f t="shared" si="3"/>
        <v>0</v>
      </c>
      <c r="K49" s="74">
        <f t="shared" si="18"/>
        <v>0</v>
      </c>
      <c r="L49" s="96">
        <f t="shared" si="4"/>
        <v>0</v>
      </c>
      <c r="M49" s="74">
        <f t="shared" si="5"/>
        <v>0</v>
      </c>
      <c r="N49" s="74">
        <f t="shared" si="6"/>
        <v>0</v>
      </c>
      <c r="O49" s="74">
        <f t="shared" si="7"/>
        <v>0</v>
      </c>
      <c r="P49" s="67"/>
      <c r="Q49" s="74">
        <f t="shared" si="8"/>
        <v>0</v>
      </c>
      <c r="R49" s="74">
        <f t="shared" si="9"/>
        <v>0</v>
      </c>
      <c r="S49" s="96">
        <f t="shared" si="10"/>
        <v>0</v>
      </c>
      <c r="T49" s="74">
        <f t="shared" si="11"/>
        <v>0</v>
      </c>
      <c r="U49" s="74">
        <f t="shared" si="12"/>
        <v>0</v>
      </c>
      <c r="V49" s="74">
        <f t="shared" si="13"/>
        <v>0</v>
      </c>
      <c r="W49" s="67"/>
      <c r="X49" s="74">
        <f t="shared" si="14"/>
        <v>0</v>
      </c>
      <c r="Y49" s="74">
        <f t="shared" si="15"/>
        <v>0</v>
      </c>
      <c r="Z49" s="121">
        <f t="shared" si="16"/>
        <v>0</v>
      </c>
      <c r="AA49" s="148" t="str">
        <f t="shared" si="17"/>
        <v>OK</v>
      </c>
    </row>
    <row r="50" spans="1:27" ht="12.75">
      <c r="A50" s="112"/>
      <c r="B50" s="93" t="s">
        <v>56</v>
      </c>
      <c r="C50" s="95"/>
      <c r="D50" s="67">
        <v>5</v>
      </c>
      <c r="E50" s="76"/>
      <c r="F50" s="76">
        <v>0</v>
      </c>
      <c r="G50" s="74">
        <f t="shared" si="0"/>
        <v>0</v>
      </c>
      <c r="H50" s="96">
        <f t="shared" si="1"/>
        <v>0</v>
      </c>
      <c r="I50" s="97">
        <f t="shared" si="2"/>
        <v>0</v>
      </c>
      <c r="J50" s="71">
        <f t="shared" si="3"/>
        <v>0</v>
      </c>
      <c r="K50" s="87">
        <f t="shared" si="18"/>
        <v>0</v>
      </c>
      <c r="L50" s="98">
        <f t="shared" si="4"/>
        <v>0</v>
      </c>
      <c r="M50" s="97">
        <f t="shared" si="5"/>
        <v>0</v>
      </c>
      <c r="N50" s="87">
        <f t="shared" si="6"/>
        <v>0</v>
      </c>
      <c r="O50" s="87">
        <f t="shared" si="7"/>
        <v>0</v>
      </c>
      <c r="P50" s="67"/>
      <c r="Q50" s="87">
        <f t="shared" si="8"/>
        <v>0</v>
      </c>
      <c r="R50" s="87">
        <f t="shared" si="9"/>
        <v>0</v>
      </c>
      <c r="S50" s="98">
        <f t="shared" si="10"/>
        <v>0</v>
      </c>
      <c r="T50" s="97">
        <f t="shared" si="11"/>
        <v>0</v>
      </c>
      <c r="U50" s="87">
        <f t="shared" si="12"/>
        <v>0</v>
      </c>
      <c r="V50" s="87">
        <f t="shared" si="13"/>
        <v>0</v>
      </c>
      <c r="W50" s="67"/>
      <c r="X50" s="87">
        <f t="shared" si="14"/>
        <v>0</v>
      </c>
      <c r="Y50" s="87">
        <f t="shared" si="15"/>
        <v>0</v>
      </c>
      <c r="Z50" s="122">
        <f t="shared" si="16"/>
        <v>0</v>
      </c>
      <c r="AA50" s="148" t="str">
        <f t="shared" si="17"/>
        <v>OK</v>
      </c>
    </row>
    <row r="51" spans="1:27" ht="12.75">
      <c r="A51" s="109"/>
      <c r="D51" s="64"/>
      <c r="E51" s="64"/>
      <c r="F51" s="73"/>
      <c r="G51" s="73"/>
      <c r="H51" s="92"/>
      <c r="I51" s="74"/>
      <c r="J51" s="74"/>
      <c r="K51" s="74"/>
      <c r="L51" s="96"/>
      <c r="M51" s="74"/>
      <c r="N51" s="74"/>
      <c r="O51" s="74"/>
      <c r="P51" s="74"/>
      <c r="Q51" s="74"/>
      <c r="R51" s="74"/>
      <c r="S51" s="96"/>
      <c r="T51" s="74"/>
      <c r="U51" s="74"/>
      <c r="V51" s="74"/>
      <c r="W51" s="74"/>
      <c r="X51" s="74"/>
      <c r="Y51" s="74"/>
      <c r="Z51" s="121"/>
      <c r="AA51" s="147"/>
    </row>
    <row r="52" spans="1:27" ht="13.5" thickBot="1">
      <c r="A52" s="113" t="s">
        <v>59</v>
      </c>
      <c r="B52" s="56"/>
      <c r="C52" s="56"/>
      <c r="D52" s="64"/>
      <c r="E52" s="64"/>
      <c r="F52" s="73"/>
      <c r="G52" s="73"/>
      <c r="H52" s="92"/>
      <c r="I52" s="75">
        <f>SUM(I8:I50)</f>
        <v>143277.68</v>
      </c>
      <c r="J52" s="74"/>
      <c r="K52" s="75">
        <f>SUM(K8:K50)</f>
        <v>-92783.28225872689</v>
      </c>
      <c r="L52" s="99">
        <f>SUM(L8:L50)</f>
        <v>50494.397741273104</v>
      </c>
      <c r="M52" s="75">
        <f>SUM(M8:M50)</f>
        <v>48750</v>
      </c>
      <c r="N52" s="75">
        <f>SUM(N8:N50)</f>
        <v>-8000</v>
      </c>
      <c r="O52" s="75">
        <f aca="true" t="shared" si="38" ref="O52:U52">SUM(O8:O50)</f>
        <v>184027.68</v>
      </c>
      <c r="P52" s="74"/>
      <c r="Q52" s="75">
        <f t="shared" si="38"/>
        <v>-21054.5</v>
      </c>
      <c r="R52" s="75">
        <f t="shared" si="38"/>
        <v>-105837.7822587269</v>
      </c>
      <c r="S52" s="99">
        <f t="shared" si="38"/>
        <v>78189.8977412731</v>
      </c>
      <c r="T52" s="75">
        <f t="shared" si="38"/>
        <v>0</v>
      </c>
      <c r="U52" s="75">
        <f t="shared" si="38"/>
        <v>0</v>
      </c>
      <c r="V52" s="75">
        <f>SUM(V8:V50)</f>
        <v>184027.68</v>
      </c>
      <c r="W52" s="74"/>
      <c r="X52" s="75">
        <f>SUM(X8:X50)</f>
        <v>-22052</v>
      </c>
      <c r="Y52" s="75">
        <f>SUM(Y8:Y50)</f>
        <v>-127889.78225872689</v>
      </c>
      <c r="Z52" s="123">
        <f>SUM(Z8:Z50)</f>
        <v>56137.8977412731</v>
      </c>
      <c r="AA52" s="147"/>
    </row>
    <row r="53" spans="1:27" ht="14.25" thickBot="1" thickTop="1">
      <c r="A53" s="117"/>
      <c r="B53" s="114"/>
      <c r="C53" s="114"/>
      <c r="D53" s="115"/>
      <c r="E53" s="115"/>
      <c r="F53" s="116"/>
      <c r="G53" s="116"/>
      <c r="H53" s="85"/>
      <c r="I53" s="85"/>
      <c r="J53" s="85"/>
      <c r="K53" s="85"/>
      <c r="L53" s="85"/>
      <c r="M53" s="86"/>
      <c r="N53" s="86"/>
      <c r="O53" s="86"/>
      <c r="P53" s="86"/>
      <c r="Q53" s="86"/>
      <c r="R53" s="86"/>
      <c r="S53" s="86"/>
      <c r="T53" s="86"/>
      <c r="U53" s="86"/>
      <c r="V53" s="86"/>
      <c r="W53" s="86"/>
      <c r="X53" s="86"/>
      <c r="Y53" s="86"/>
      <c r="Z53" s="124"/>
      <c r="AA53" s="149"/>
    </row>
    <row r="54" spans="4:26" ht="12.75">
      <c r="D54" s="64"/>
      <c r="E54" s="64"/>
      <c r="F54" s="73"/>
      <c r="G54" s="73"/>
      <c r="H54" s="74"/>
      <c r="I54" s="74"/>
      <c r="J54" s="74"/>
      <c r="K54" s="74"/>
      <c r="L54" s="74"/>
      <c r="M54" s="54"/>
      <c r="N54" s="54"/>
      <c r="O54" s="54"/>
      <c r="P54" s="54"/>
      <c r="Q54" s="54"/>
      <c r="R54" s="54"/>
      <c r="S54" s="54"/>
      <c r="T54" s="54"/>
      <c r="U54" s="54"/>
      <c r="V54" s="54"/>
      <c r="W54" s="54"/>
      <c r="X54" s="54"/>
      <c r="Y54" s="54"/>
      <c r="Z54" s="54"/>
    </row>
    <row r="55" spans="4:26" ht="12.75">
      <c r="D55" s="64"/>
      <c r="E55" s="64"/>
      <c r="F55" s="73"/>
      <c r="G55" s="73"/>
      <c r="H55" s="74"/>
      <c r="I55" s="74"/>
      <c r="J55" s="74"/>
      <c r="K55" s="74"/>
      <c r="L55" s="74"/>
      <c r="M55" s="54"/>
      <c r="N55" s="54"/>
      <c r="O55" s="54"/>
      <c r="P55" s="54"/>
      <c r="Q55" s="54"/>
      <c r="R55" s="54"/>
      <c r="S55" s="54"/>
      <c r="T55" s="54"/>
      <c r="U55" s="54"/>
      <c r="V55" s="54"/>
      <c r="W55" s="54"/>
      <c r="X55" s="54"/>
      <c r="Y55" s="54"/>
      <c r="Z55" s="54"/>
    </row>
    <row r="56" spans="4:26" ht="12.75">
      <c r="D56" s="64"/>
      <c r="E56" s="64"/>
      <c r="F56" s="73"/>
      <c r="G56" s="73"/>
      <c r="H56" s="74"/>
      <c r="I56" s="74"/>
      <c r="J56" s="74"/>
      <c r="K56" s="74"/>
      <c r="L56" s="74"/>
      <c r="M56" s="54"/>
      <c r="N56" s="54"/>
      <c r="O56" s="54"/>
      <c r="P56" s="54"/>
      <c r="Q56" s="54"/>
      <c r="R56" s="54"/>
      <c r="S56" s="54"/>
      <c r="T56" s="54"/>
      <c r="U56" s="54"/>
      <c r="V56" s="54"/>
      <c r="W56" s="54"/>
      <c r="X56" s="54"/>
      <c r="Y56" s="54"/>
      <c r="Z56" s="54"/>
    </row>
    <row r="57" spans="4:26" ht="12.75">
      <c r="D57" s="64"/>
      <c r="E57" s="64"/>
      <c r="F57" s="73"/>
      <c r="G57" s="73"/>
      <c r="H57" s="74"/>
      <c r="I57" s="74"/>
      <c r="J57" s="74"/>
      <c r="K57" s="74"/>
      <c r="L57" s="74"/>
      <c r="M57" s="54"/>
      <c r="N57" s="54"/>
      <c r="O57" s="54"/>
      <c r="P57" s="54"/>
      <c r="Q57" s="54"/>
      <c r="R57" s="54"/>
      <c r="S57" s="54"/>
      <c r="T57" s="54"/>
      <c r="U57" s="54"/>
      <c r="V57" s="54"/>
      <c r="W57" s="54"/>
      <c r="X57" s="54"/>
      <c r="Y57" s="54"/>
      <c r="Z57" s="54"/>
    </row>
    <row r="58" spans="4:26" ht="12.75">
      <c r="D58" s="64"/>
      <c r="E58" s="64"/>
      <c r="F58" s="73"/>
      <c r="G58" s="73"/>
      <c r="H58" s="74"/>
      <c r="I58" s="74"/>
      <c r="J58" s="74"/>
      <c r="K58" s="74"/>
      <c r="L58" s="74"/>
      <c r="M58" s="54"/>
      <c r="N58" s="54"/>
      <c r="O58" s="54"/>
      <c r="P58" s="54"/>
      <c r="Q58" s="54"/>
      <c r="R58" s="54"/>
      <c r="S58" s="54"/>
      <c r="T58" s="54"/>
      <c r="U58" s="54"/>
      <c r="V58" s="54"/>
      <c r="W58" s="54"/>
      <c r="X58" s="54"/>
      <c r="Y58" s="54"/>
      <c r="Z58" s="54"/>
    </row>
    <row r="59" spans="4:12" ht="12.75">
      <c r="D59" s="64"/>
      <c r="E59" s="64"/>
      <c r="F59" s="73"/>
      <c r="G59" s="73"/>
      <c r="H59" s="73"/>
      <c r="I59" s="73"/>
      <c r="J59" s="73"/>
      <c r="K59" s="73"/>
      <c r="L59" s="73"/>
    </row>
    <row r="60" spans="4:12" ht="12.75">
      <c r="D60" s="64"/>
      <c r="E60" s="64"/>
      <c r="F60" s="73"/>
      <c r="G60" s="73"/>
      <c r="H60" s="73"/>
      <c r="I60" s="73"/>
      <c r="J60" s="73"/>
      <c r="K60" s="73"/>
      <c r="L60" s="73"/>
    </row>
    <row r="61" spans="4:12" ht="12.75">
      <c r="D61" s="64"/>
      <c r="E61" s="64"/>
      <c r="F61" s="73"/>
      <c r="G61" s="73"/>
      <c r="H61" s="73"/>
      <c r="I61" s="73"/>
      <c r="J61" s="73"/>
      <c r="K61" s="73"/>
      <c r="L61" s="73"/>
    </row>
    <row r="62" spans="4:12" ht="12.75">
      <c r="D62" s="64"/>
      <c r="E62" s="64"/>
      <c r="F62" s="73"/>
      <c r="G62" s="73"/>
      <c r="H62" s="73"/>
      <c r="I62" s="73"/>
      <c r="J62" s="73"/>
      <c r="K62" s="73"/>
      <c r="L62" s="73"/>
    </row>
    <row r="63" spans="4:12" ht="12.75">
      <c r="D63" s="64"/>
      <c r="E63" s="64"/>
      <c r="F63" s="73"/>
      <c r="G63" s="73"/>
      <c r="H63" s="73"/>
      <c r="I63" s="73"/>
      <c r="J63" s="73"/>
      <c r="K63" s="73"/>
      <c r="L63" s="73"/>
    </row>
    <row r="64" spans="4:12" ht="12.75">
      <c r="D64" s="64"/>
      <c r="E64" s="64"/>
      <c r="F64" s="73"/>
      <c r="G64" s="73"/>
      <c r="H64" s="73"/>
      <c r="I64" s="73"/>
      <c r="J64" s="73"/>
      <c r="K64" s="73"/>
      <c r="L64" s="73"/>
    </row>
    <row r="65" spans="4:12" ht="12.75">
      <c r="D65" s="64"/>
      <c r="E65" s="64"/>
      <c r="F65" s="73"/>
      <c r="G65" s="73"/>
      <c r="H65" s="73"/>
      <c r="I65" s="73"/>
      <c r="J65" s="73"/>
      <c r="K65" s="73"/>
      <c r="L65" s="73"/>
    </row>
    <row r="66" spans="4:12" ht="12.75">
      <c r="D66" s="64"/>
      <c r="E66" s="64"/>
      <c r="F66" s="73"/>
      <c r="G66" s="73"/>
      <c r="H66" s="73"/>
      <c r="I66" s="73"/>
      <c r="J66" s="73"/>
      <c r="K66" s="73"/>
      <c r="L66" s="73"/>
    </row>
    <row r="67" spans="4:12" ht="12.75">
      <c r="D67" s="64"/>
      <c r="E67" s="64"/>
      <c r="F67" s="73"/>
      <c r="G67" s="73"/>
      <c r="H67" s="73"/>
      <c r="I67" s="73"/>
      <c r="J67" s="73"/>
      <c r="K67" s="73"/>
      <c r="L67" s="73"/>
    </row>
    <row r="68" spans="4:12" ht="12.75">
      <c r="D68" s="64"/>
      <c r="E68" s="64"/>
      <c r="F68" s="73"/>
      <c r="G68" s="73"/>
      <c r="H68" s="73"/>
      <c r="I68" s="73"/>
      <c r="J68" s="73"/>
      <c r="K68" s="73"/>
      <c r="L68" s="73"/>
    </row>
    <row r="69" spans="4:12" ht="12.75">
      <c r="D69" s="64"/>
      <c r="E69" s="64"/>
      <c r="F69" s="73"/>
      <c r="G69" s="73"/>
      <c r="H69" s="73"/>
      <c r="I69" s="73"/>
      <c r="J69" s="73"/>
      <c r="K69" s="73"/>
      <c r="L69" s="73"/>
    </row>
    <row r="70" spans="4:12" ht="12.75">
      <c r="D70" s="64"/>
      <c r="E70" s="64"/>
      <c r="F70" s="73"/>
      <c r="G70" s="73"/>
      <c r="H70" s="73"/>
      <c r="I70" s="73"/>
      <c r="J70" s="73"/>
      <c r="K70" s="73"/>
      <c r="L70" s="73"/>
    </row>
    <row r="71" spans="4:12" ht="12.75">
      <c r="D71" s="64"/>
      <c r="E71" s="64"/>
      <c r="F71" s="73"/>
      <c r="G71" s="73"/>
      <c r="H71" s="73"/>
      <c r="I71" s="73"/>
      <c r="J71" s="73"/>
      <c r="K71" s="73"/>
      <c r="L71" s="73"/>
    </row>
    <row r="72" spans="4:12" ht="12.75">
      <c r="D72" s="64"/>
      <c r="E72" s="64"/>
      <c r="F72" s="73"/>
      <c r="G72" s="73"/>
      <c r="H72" s="73"/>
      <c r="I72" s="73"/>
      <c r="J72" s="73"/>
      <c r="K72" s="73"/>
      <c r="L72" s="73"/>
    </row>
    <row r="73" spans="4:12" ht="12.75">
      <c r="D73" s="64"/>
      <c r="E73" s="64"/>
      <c r="F73" s="73"/>
      <c r="G73" s="73"/>
      <c r="H73" s="73"/>
      <c r="I73" s="73"/>
      <c r="J73" s="73"/>
      <c r="K73" s="73"/>
      <c r="L73" s="73"/>
    </row>
    <row r="74" spans="4:12" ht="12.75">
      <c r="D74" s="64"/>
      <c r="E74" s="64"/>
      <c r="F74" s="73"/>
      <c r="G74" s="73"/>
      <c r="H74" s="73"/>
      <c r="I74" s="73"/>
      <c r="J74" s="73"/>
      <c r="K74" s="73"/>
      <c r="L74" s="73"/>
    </row>
    <row r="75" spans="4:12" ht="12.75">
      <c r="D75" s="64"/>
      <c r="E75" s="64"/>
      <c r="F75" s="73"/>
      <c r="G75" s="73"/>
      <c r="H75" s="73"/>
      <c r="I75" s="73"/>
      <c r="J75" s="73"/>
      <c r="K75" s="73"/>
      <c r="L75" s="73"/>
    </row>
    <row r="76" spans="4:12" ht="12.75">
      <c r="D76" s="64"/>
      <c r="E76" s="64"/>
      <c r="F76" s="73"/>
      <c r="G76" s="73"/>
      <c r="H76" s="73"/>
      <c r="I76" s="73"/>
      <c r="J76" s="73"/>
      <c r="K76" s="73"/>
      <c r="L76" s="73"/>
    </row>
    <row r="77" spans="4:12" ht="12.75">
      <c r="D77" s="64"/>
      <c r="E77" s="64"/>
      <c r="F77" s="73"/>
      <c r="G77" s="73"/>
      <c r="H77" s="73"/>
      <c r="I77" s="73"/>
      <c r="J77" s="73"/>
      <c r="K77" s="73"/>
      <c r="L77" s="73"/>
    </row>
    <row r="78" spans="4:12" ht="12.75">
      <c r="D78" s="64"/>
      <c r="E78" s="64"/>
      <c r="F78" s="73"/>
      <c r="G78" s="73"/>
      <c r="H78" s="73"/>
      <c r="I78" s="73"/>
      <c r="J78" s="73"/>
      <c r="K78" s="73"/>
      <c r="L78" s="73"/>
    </row>
    <row r="79" spans="4:12" ht="12.75">
      <c r="D79" s="64"/>
      <c r="E79" s="64"/>
      <c r="F79" s="73"/>
      <c r="G79" s="73"/>
      <c r="H79" s="73"/>
      <c r="I79" s="73"/>
      <c r="J79" s="73"/>
      <c r="K79" s="73"/>
      <c r="L79" s="73"/>
    </row>
    <row r="80" spans="4:12" ht="12.75">
      <c r="D80" s="64"/>
      <c r="E80" s="64"/>
      <c r="F80" s="73"/>
      <c r="G80" s="73"/>
      <c r="H80" s="73"/>
      <c r="I80" s="73"/>
      <c r="J80" s="73"/>
      <c r="K80" s="73"/>
      <c r="L80" s="73"/>
    </row>
    <row r="81" spans="4:12" ht="12.75">
      <c r="D81" s="73"/>
      <c r="E81" s="73"/>
      <c r="F81" s="73"/>
      <c r="G81" s="73"/>
      <c r="H81" s="73"/>
      <c r="I81" s="73"/>
      <c r="J81" s="73"/>
      <c r="K81" s="73"/>
      <c r="L81" s="73"/>
    </row>
    <row r="82" spans="4:12" ht="12.75">
      <c r="D82" s="73"/>
      <c r="E82" s="73"/>
      <c r="F82" s="73"/>
      <c r="G82" s="73"/>
      <c r="H82" s="73"/>
      <c r="I82" s="73"/>
      <c r="J82" s="73"/>
      <c r="K82" s="73"/>
      <c r="L82" s="73"/>
    </row>
    <row r="83" spans="4:12" ht="12.75">
      <c r="D83" s="73"/>
      <c r="E83" s="73"/>
      <c r="F83" s="73"/>
      <c r="G83" s="73"/>
      <c r="H83" s="73"/>
      <c r="I83" s="73"/>
      <c r="J83" s="73"/>
      <c r="K83" s="73"/>
      <c r="L83" s="73"/>
    </row>
    <row r="84" spans="4:12" ht="12.75">
      <c r="D84" s="73"/>
      <c r="E84" s="73"/>
      <c r="F84" s="73"/>
      <c r="G84" s="73"/>
      <c r="H84" s="73"/>
      <c r="I84" s="73"/>
      <c r="J84" s="73"/>
      <c r="K84" s="73"/>
      <c r="L84" s="73"/>
    </row>
    <row r="85" spans="4:12" ht="12.75">
      <c r="D85" s="73"/>
      <c r="E85" s="73"/>
      <c r="F85" s="73"/>
      <c r="G85" s="73"/>
      <c r="H85" s="73"/>
      <c r="I85" s="73"/>
      <c r="J85" s="73"/>
      <c r="K85" s="73"/>
      <c r="L85" s="73"/>
    </row>
    <row r="86" spans="4:12" ht="12.75">
      <c r="D86" s="73"/>
      <c r="E86" s="73"/>
      <c r="F86" s="73"/>
      <c r="G86" s="73"/>
      <c r="H86" s="73"/>
      <c r="I86" s="73"/>
      <c r="J86" s="73"/>
      <c r="K86" s="73"/>
      <c r="L86" s="73"/>
    </row>
    <row r="87" spans="4:12" ht="12.75">
      <c r="D87" s="73"/>
      <c r="E87" s="73"/>
      <c r="F87" s="73"/>
      <c r="G87" s="73"/>
      <c r="H87" s="73"/>
      <c r="I87" s="73"/>
      <c r="J87" s="73"/>
      <c r="K87" s="73"/>
      <c r="L87" s="73"/>
    </row>
    <row r="88" spans="4:12" ht="12.75">
      <c r="D88" s="73"/>
      <c r="E88" s="73"/>
      <c r="F88" s="73"/>
      <c r="G88" s="73"/>
      <c r="H88" s="73"/>
      <c r="I88" s="73"/>
      <c r="J88" s="73"/>
      <c r="K88" s="73"/>
      <c r="L88" s="73"/>
    </row>
    <row r="89" spans="4:12" ht="12.75">
      <c r="D89" s="73"/>
      <c r="E89" s="73"/>
      <c r="F89" s="73"/>
      <c r="G89" s="73"/>
      <c r="H89" s="73"/>
      <c r="I89" s="73"/>
      <c r="J89" s="73"/>
      <c r="K89" s="73"/>
      <c r="L89" s="73"/>
    </row>
    <row r="90" spans="4:12" ht="12.75">
      <c r="D90" s="73"/>
      <c r="E90" s="73"/>
      <c r="F90" s="73"/>
      <c r="G90" s="73"/>
      <c r="H90" s="73"/>
      <c r="I90" s="73"/>
      <c r="J90" s="73"/>
      <c r="K90" s="73"/>
      <c r="L90" s="73"/>
    </row>
    <row r="91" spans="4:12" ht="12.75">
      <c r="D91" s="73"/>
      <c r="E91" s="73"/>
      <c r="F91" s="73"/>
      <c r="G91" s="73"/>
      <c r="H91" s="73"/>
      <c r="I91" s="73"/>
      <c r="J91" s="73"/>
      <c r="K91" s="73"/>
      <c r="L91" s="73"/>
    </row>
    <row r="92" spans="4:12" ht="12.75">
      <c r="D92" s="73"/>
      <c r="E92" s="73"/>
      <c r="F92" s="73"/>
      <c r="G92" s="73"/>
      <c r="H92" s="73"/>
      <c r="I92" s="73"/>
      <c r="J92" s="73"/>
      <c r="K92" s="73"/>
      <c r="L92" s="73"/>
    </row>
    <row r="93" spans="4:12" ht="12.75">
      <c r="D93" s="73"/>
      <c r="E93" s="73"/>
      <c r="F93" s="73"/>
      <c r="G93" s="73"/>
      <c r="H93" s="73"/>
      <c r="I93" s="73"/>
      <c r="J93" s="73"/>
      <c r="K93" s="73"/>
      <c r="L93" s="73"/>
    </row>
    <row r="94" spans="4:12" ht="12.75">
      <c r="D94" s="73"/>
      <c r="E94" s="73"/>
      <c r="F94" s="73"/>
      <c r="G94" s="73"/>
      <c r="H94" s="73"/>
      <c r="I94" s="73"/>
      <c r="J94" s="73"/>
      <c r="K94" s="73"/>
      <c r="L94" s="73"/>
    </row>
    <row r="95" spans="4:12" ht="12.75">
      <c r="D95" s="73"/>
      <c r="E95" s="73"/>
      <c r="F95" s="73"/>
      <c r="G95" s="73"/>
      <c r="H95" s="73"/>
      <c r="I95" s="73"/>
      <c r="J95" s="73"/>
      <c r="K95" s="73"/>
      <c r="L95" s="73"/>
    </row>
    <row r="96" spans="4:12" ht="12.75">
      <c r="D96" s="73"/>
      <c r="E96" s="73"/>
      <c r="F96" s="73"/>
      <c r="G96" s="73"/>
      <c r="H96" s="73"/>
      <c r="I96" s="73"/>
      <c r="J96" s="73"/>
      <c r="K96" s="73"/>
      <c r="L96" s="73"/>
    </row>
    <row r="97" spans="4:12" ht="12.75">
      <c r="D97" s="73"/>
      <c r="E97" s="73"/>
      <c r="F97" s="73"/>
      <c r="G97" s="73"/>
      <c r="H97" s="73"/>
      <c r="I97" s="73"/>
      <c r="J97" s="73"/>
      <c r="K97" s="73"/>
      <c r="L97" s="73"/>
    </row>
    <row r="98" spans="4:12" ht="12.75">
      <c r="D98" s="73"/>
      <c r="E98" s="73"/>
      <c r="F98" s="73"/>
      <c r="G98" s="73"/>
      <c r="H98" s="73"/>
      <c r="I98" s="73"/>
      <c r="J98" s="73"/>
      <c r="K98" s="73"/>
      <c r="L98" s="73"/>
    </row>
    <row r="99" spans="4:12" ht="12.75">
      <c r="D99" s="73"/>
      <c r="E99" s="73"/>
      <c r="F99" s="73"/>
      <c r="G99" s="73"/>
      <c r="H99" s="73"/>
      <c r="I99" s="73"/>
      <c r="J99" s="73"/>
      <c r="K99" s="73"/>
      <c r="L99" s="73"/>
    </row>
    <row r="100" spans="4:12" ht="12.75">
      <c r="D100" s="73"/>
      <c r="E100" s="73"/>
      <c r="F100" s="73"/>
      <c r="G100" s="73"/>
      <c r="H100" s="73"/>
      <c r="I100" s="73"/>
      <c r="J100" s="73"/>
      <c r="K100" s="73"/>
      <c r="L100" s="73"/>
    </row>
    <row r="101" spans="4:12" ht="12.75">
      <c r="D101" s="73"/>
      <c r="E101" s="73"/>
      <c r="F101" s="73"/>
      <c r="G101" s="73"/>
      <c r="H101" s="73"/>
      <c r="I101" s="73"/>
      <c r="J101" s="73"/>
      <c r="K101" s="73"/>
      <c r="L101" s="73"/>
    </row>
    <row r="102" spans="4:12" ht="12.75">
      <c r="D102" s="73"/>
      <c r="E102" s="73"/>
      <c r="F102" s="73"/>
      <c r="G102" s="73"/>
      <c r="H102" s="73"/>
      <c r="I102" s="73"/>
      <c r="J102" s="73"/>
      <c r="K102" s="73"/>
      <c r="L102" s="73"/>
    </row>
    <row r="103" spans="4:12" ht="12.75">
      <c r="D103" s="73"/>
      <c r="E103" s="73"/>
      <c r="F103" s="73"/>
      <c r="G103" s="73"/>
      <c r="H103" s="73"/>
      <c r="I103" s="73"/>
      <c r="J103" s="73"/>
      <c r="K103" s="73"/>
      <c r="L103" s="73"/>
    </row>
    <row r="104" spans="4:12" ht="12.75">
      <c r="D104" s="73"/>
      <c r="E104" s="73"/>
      <c r="F104" s="73"/>
      <c r="G104" s="73"/>
      <c r="H104" s="73"/>
      <c r="I104" s="73"/>
      <c r="J104" s="73"/>
      <c r="K104" s="73"/>
      <c r="L104" s="73"/>
    </row>
    <row r="105" spans="4:12" ht="12.75">
      <c r="D105" s="73"/>
      <c r="E105" s="73"/>
      <c r="F105" s="73"/>
      <c r="G105" s="73"/>
      <c r="H105" s="73"/>
      <c r="I105" s="73"/>
      <c r="J105" s="73"/>
      <c r="K105" s="73"/>
      <c r="L105" s="73"/>
    </row>
    <row r="106" spans="4:12" ht="12.75">
      <c r="D106" s="73"/>
      <c r="E106" s="73"/>
      <c r="F106" s="73"/>
      <c r="G106" s="73"/>
      <c r="H106" s="73"/>
      <c r="I106" s="73"/>
      <c r="J106" s="73"/>
      <c r="K106" s="73"/>
      <c r="L106" s="73"/>
    </row>
    <row r="107" spans="4:12" ht="12.75">
      <c r="D107" s="73"/>
      <c r="E107" s="73"/>
      <c r="F107" s="73"/>
      <c r="G107" s="73"/>
      <c r="H107" s="73"/>
      <c r="I107" s="73"/>
      <c r="J107" s="73"/>
      <c r="K107" s="73"/>
      <c r="L107" s="73"/>
    </row>
    <row r="108" spans="4:12" ht="12.75">
      <c r="D108" s="73"/>
      <c r="E108" s="73"/>
      <c r="F108" s="73"/>
      <c r="G108" s="73"/>
      <c r="H108" s="73"/>
      <c r="I108" s="73"/>
      <c r="J108" s="73"/>
      <c r="K108" s="73"/>
      <c r="L108" s="73"/>
    </row>
    <row r="109" spans="4:12" ht="12.75">
      <c r="D109" s="73"/>
      <c r="E109" s="73"/>
      <c r="F109" s="73"/>
      <c r="G109" s="73"/>
      <c r="H109" s="73"/>
      <c r="I109" s="73"/>
      <c r="J109" s="73"/>
      <c r="K109" s="73"/>
      <c r="L109" s="73"/>
    </row>
    <row r="110" spans="4:12" ht="12.75">
      <c r="D110" s="73"/>
      <c r="E110" s="73"/>
      <c r="F110" s="73"/>
      <c r="G110" s="73"/>
      <c r="H110" s="73"/>
      <c r="I110" s="73"/>
      <c r="J110" s="73"/>
      <c r="K110" s="73"/>
      <c r="L110" s="73"/>
    </row>
    <row r="111" spans="4:12" ht="12.75">
      <c r="D111" s="73"/>
      <c r="E111" s="73"/>
      <c r="F111" s="73"/>
      <c r="G111" s="73"/>
      <c r="H111" s="73"/>
      <c r="I111" s="73"/>
      <c r="J111" s="73"/>
      <c r="K111" s="73"/>
      <c r="L111" s="73"/>
    </row>
    <row r="112" spans="4:12" ht="12.75">
      <c r="D112" s="73"/>
      <c r="E112" s="73"/>
      <c r="F112" s="73"/>
      <c r="G112" s="73"/>
      <c r="H112" s="73"/>
      <c r="I112" s="73"/>
      <c r="J112" s="73"/>
      <c r="K112" s="73"/>
      <c r="L112" s="73"/>
    </row>
    <row r="113" spans="4:12" ht="12.75">
      <c r="D113" s="73"/>
      <c r="E113" s="73"/>
      <c r="F113" s="73"/>
      <c r="G113" s="73"/>
      <c r="H113" s="73"/>
      <c r="I113" s="73"/>
      <c r="J113" s="73"/>
      <c r="K113" s="73"/>
      <c r="L113" s="73"/>
    </row>
    <row r="114" spans="4:12" ht="12.75">
      <c r="D114" s="73"/>
      <c r="E114" s="73"/>
      <c r="F114" s="73"/>
      <c r="G114" s="73"/>
      <c r="H114" s="73"/>
      <c r="I114" s="73"/>
      <c r="J114" s="73"/>
      <c r="K114" s="73"/>
      <c r="L114" s="73"/>
    </row>
    <row r="115" spans="4:12" ht="12.75">
      <c r="D115" s="73"/>
      <c r="E115" s="73"/>
      <c r="F115" s="73"/>
      <c r="G115" s="73"/>
      <c r="H115" s="73"/>
      <c r="I115" s="73"/>
      <c r="J115" s="73"/>
      <c r="K115" s="73"/>
      <c r="L115" s="73"/>
    </row>
    <row r="116" spans="4:12" ht="12.75">
      <c r="D116" s="73"/>
      <c r="E116" s="73"/>
      <c r="F116" s="73"/>
      <c r="G116" s="73"/>
      <c r="H116" s="73"/>
      <c r="I116" s="73"/>
      <c r="J116" s="73"/>
      <c r="K116" s="73"/>
      <c r="L116" s="73"/>
    </row>
    <row r="117" spans="4:12" ht="12.75">
      <c r="D117" s="73"/>
      <c r="E117" s="73"/>
      <c r="F117" s="73"/>
      <c r="G117" s="73"/>
      <c r="H117" s="73"/>
      <c r="I117" s="73"/>
      <c r="J117" s="73"/>
      <c r="K117" s="73"/>
      <c r="L117" s="73"/>
    </row>
    <row r="118" spans="4:12" ht="12.75">
      <c r="D118" s="73"/>
      <c r="E118" s="73"/>
      <c r="F118" s="73"/>
      <c r="G118" s="73"/>
      <c r="H118" s="73"/>
      <c r="I118" s="73"/>
      <c r="J118" s="73"/>
      <c r="K118" s="73"/>
      <c r="L118" s="73"/>
    </row>
    <row r="119" spans="4:12" ht="12.75">
      <c r="D119" s="73"/>
      <c r="E119" s="73"/>
      <c r="F119" s="73"/>
      <c r="G119" s="73"/>
      <c r="H119" s="73"/>
      <c r="I119" s="73"/>
      <c r="J119" s="73"/>
      <c r="K119" s="73"/>
      <c r="L119" s="73"/>
    </row>
    <row r="120" spans="4:12" ht="12.75">
      <c r="D120" s="73"/>
      <c r="E120" s="73"/>
      <c r="F120" s="73"/>
      <c r="G120" s="73"/>
      <c r="H120" s="73"/>
      <c r="I120" s="73"/>
      <c r="J120" s="73"/>
      <c r="K120" s="73"/>
      <c r="L120" s="73"/>
    </row>
    <row r="121" spans="4:12" ht="12.75">
      <c r="D121" s="73"/>
      <c r="E121" s="73"/>
      <c r="F121" s="73"/>
      <c r="G121" s="73"/>
      <c r="H121" s="73"/>
      <c r="I121" s="73"/>
      <c r="J121" s="73"/>
      <c r="K121" s="73"/>
      <c r="L121" s="73"/>
    </row>
    <row r="122" spans="4:12" ht="12.75">
      <c r="D122" s="73"/>
      <c r="E122" s="73"/>
      <c r="F122" s="73"/>
      <c r="G122" s="73"/>
      <c r="H122" s="73"/>
      <c r="I122" s="73"/>
      <c r="J122" s="73"/>
      <c r="K122" s="73"/>
      <c r="L122" s="73"/>
    </row>
    <row r="123" spans="4:12" ht="12.75">
      <c r="D123" s="73"/>
      <c r="E123" s="73"/>
      <c r="F123" s="73"/>
      <c r="G123" s="73"/>
      <c r="H123" s="73"/>
      <c r="I123" s="73"/>
      <c r="J123" s="73"/>
      <c r="K123" s="73"/>
      <c r="L123" s="73"/>
    </row>
    <row r="124" spans="4:12" ht="12.75">
      <c r="D124" s="73"/>
      <c r="E124" s="73"/>
      <c r="F124" s="73"/>
      <c r="G124" s="73"/>
      <c r="H124" s="73"/>
      <c r="I124" s="73"/>
      <c r="J124" s="73"/>
      <c r="K124" s="73"/>
      <c r="L124" s="73"/>
    </row>
    <row r="125" spans="4:12" ht="12.75">
      <c r="D125" s="73"/>
      <c r="E125" s="73"/>
      <c r="F125" s="73"/>
      <c r="G125" s="73"/>
      <c r="H125" s="73"/>
      <c r="I125" s="73"/>
      <c r="J125" s="73"/>
      <c r="K125" s="73"/>
      <c r="L125" s="73"/>
    </row>
    <row r="126" spans="4:12" ht="12.75">
      <c r="D126" s="73"/>
      <c r="E126" s="73"/>
      <c r="F126" s="73"/>
      <c r="G126" s="73"/>
      <c r="H126" s="73"/>
      <c r="I126" s="73"/>
      <c r="J126" s="73"/>
      <c r="K126" s="73"/>
      <c r="L126" s="73"/>
    </row>
    <row r="127" spans="4:12" ht="12.75">
      <c r="D127" s="73"/>
      <c r="E127" s="73"/>
      <c r="F127" s="73"/>
      <c r="G127" s="73"/>
      <c r="H127" s="73"/>
      <c r="I127" s="73"/>
      <c r="J127" s="73"/>
      <c r="K127" s="73"/>
      <c r="L127" s="73"/>
    </row>
    <row r="128" spans="4:12" ht="12.75">
      <c r="D128" s="73"/>
      <c r="E128" s="73"/>
      <c r="F128" s="73"/>
      <c r="G128" s="73"/>
      <c r="H128" s="73"/>
      <c r="I128" s="73"/>
      <c r="J128" s="73"/>
      <c r="K128" s="73"/>
      <c r="L128" s="73"/>
    </row>
    <row r="129" spans="4:12" ht="12.75">
      <c r="D129" s="73"/>
      <c r="E129" s="73"/>
      <c r="F129" s="73"/>
      <c r="G129" s="73"/>
      <c r="H129" s="73"/>
      <c r="I129" s="73"/>
      <c r="J129" s="73"/>
      <c r="K129" s="73"/>
      <c r="L129" s="73"/>
    </row>
    <row r="130" spans="4:12" ht="12.75">
      <c r="D130" s="73"/>
      <c r="E130" s="73"/>
      <c r="F130" s="73"/>
      <c r="G130" s="73"/>
      <c r="H130" s="73"/>
      <c r="I130" s="73"/>
      <c r="J130" s="73"/>
      <c r="K130" s="73"/>
      <c r="L130" s="73"/>
    </row>
    <row r="131" spans="4:12" ht="12.75">
      <c r="D131" s="73"/>
      <c r="E131" s="73"/>
      <c r="F131" s="73"/>
      <c r="G131" s="73"/>
      <c r="H131" s="73"/>
      <c r="I131" s="73"/>
      <c r="J131" s="73"/>
      <c r="K131" s="73"/>
      <c r="L131" s="73"/>
    </row>
    <row r="132" spans="4:12" ht="12.75">
      <c r="D132" s="73"/>
      <c r="E132" s="73"/>
      <c r="F132" s="73"/>
      <c r="G132" s="73"/>
      <c r="H132" s="73"/>
      <c r="I132" s="73"/>
      <c r="J132" s="73"/>
      <c r="K132" s="73"/>
      <c r="L132" s="73"/>
    </row>
    <row r="133" spans="4:12" ht="12.75">
      <c r="D133" s="73"/>
      <c r="E133" s="73"/>
      <c r="F133" s="73"/>
      <c r="G133" s="73"/>
      <c r="H133" s="73"/>
      <c r="I133" s="73"/>
      <c r="J133" s="73"/>
      <c r="K133" s="73"/>
      <c r="L133" s="73"/>
    </row>
    <row r="134" spans="4:12" ht="12.75">
      <c r="D134" s="73"/>
      <c r="E134" s="73"/>
      <c r="F134" s="73"/>
      <c r="G134" s="73"/>
      <c r="H134" s="73"/>
      <c r="I134" s="73"/>
      <c r="J134" s="73"/>
      <c r="K134" s="73"/>
      <c r="L134" s="73"/>
    </row>
    <row r="135" spans="4:12" ht="12.75">
      <c r="D135" s="73"/>
      <c r="E135" s="73"/>
      <c r="F135" s="73"/>
      <c r="G135" s="73"/>
      <c r="H135" s="73"/>
      <c r="I135" s="73"/>
      <c r="J135" s="73"/>
      <c r="K135" s="73"/>
      <c r="L135" s="73"/>
    </row>
    <row r="136" spans="4:12" ht="12.75">
      <c r="D136" s="73"/>
      <c r="E136" s="73"/>
      <c r="F136" s="73"/>
      <c r="G136" s="73"/>
      <c r="H136" s="73"/>
      <c r="I136" s="73"/>
      <c r="J136" s="73"/>
      <c r="K136" s="73"/>
      <c r="L136" s="73"/>
    </row>
    <row r="137" spans="4:12" ht="12.75">
      <c r="D137" s="73"/>
      <c r="E137" s="73"/>
      <c r="F137" s="73"/>
      <c r="G137" s="73"/>
      <c r="H137" s="73"/>
      <c r="I137" s="73"/>
      <c r="J137" s="73"/>
      <c r="K137" s="73"/>
      <c r="L137" s="73"/>
    </row>
    <row r="138" spans="4:12" ht="12.75">
      <c r="D138" s="73"/>
      <c r="E138" s="73"/>
      <c r="F138" s="73"/>
      <c r="G138" s="73"/>
      <c r="H138" s="73"/>
      <c r="I138" s="73"/>
      <c r="J138" s="73"/>
      <c r="K138" s="73"/>
      <c r="L138" s="73"/>
    </row>
    <row r="139" spans="4:12" ht="12.75">
      <c r="D139" s="73"/>
      <c r="E139" s="73"/>
      <c r="F139" s="73"/>
      <c r="G139" s="73"/>
      <c r="H139" s="73"/>
      <c r="I139" s="73"/>
      <c r="J139" s="73"/>
      <c r="K139" s="73"/>
      <c r="L139" s="73"/>
    </row>
    <row r="140" spans="4:12" ht="12.75">
      <c r="D140" s="73"/>
      <c r="E140" s="73"/>
      <c r="F140" s="73"/>
      <c r="G140" s="73"/>
      <c r="H140" s="73"/>
      <c r="I140" s="73"/>
      <c r="J140" s="73"/>
      <c r="K140" s="73"/>
      <c r="L140" s="73"/>
    </row>
    <row r="141" spans="4:12" ht="12.75">
      <c r="D141" s="73"/>
      <c r="E141" s="73"/>
      <c r="F141" s="73"/>
      <c r="G141" s="73"/>
      <c r="H141" s="73"/>
      <c r="I141" s="73"/>
      <c r="J141" s="73"/>
      <c r="K141" s="73"/>
      <c r="L141" s="73"/>
    </row>
    <row r="142" spans="4:12" ht="12.75">
      <c r="D142" s="73"/>
      <c r="E142" s="73"/>
      <c r="F142" s="73"/>
      <c r="G142" s="73"/>
      <c r="H142" s="73"/>
      <c r="I142" s="73"/>
      <c r="J142" s="73"/>
      <c r="K142" s="73"/>
      <c r="L142" s="73"/>
    </row>
    <row r="143" spans="4:12" ht="12.75">
      <c r="D143" s="73"/>
      <c r="E143" s="73"/>
      <c r="F143" s="73"/>
      <c r="G143" s="73"/>
      <c r="H143" s="73"/>
      <c r="I143" s="73"/>
      <c r="J143" s="73"/>
      <c r="K143" s="73"/>
      <c r="L143" s="73"/>
    </row>
    <row r="144" spans="4:12" ht="12.75">
      <c r="D144" s="73"/>
      <c r="E144" s="73"/>
      <c r="F144" s="73"/>
      <c r="G144" s="73"/>
      <c r="H144" s="73"/>
      <c r="I144" s="73"/>
      <c r="J144" s="73"/>
      <c r="K144" s="73"/>
      <c r="L144" s="73"/>
    </row>
    <row r="145" spans="4:12" ht="12.75">
      <c r="D145" s="73"/>
      <c r="E145" s="73"/>
      <c r="F145" s="73"/>
      <c r="G145" s="73"/>
      <c r="H145" s="73"/>
      <c r="I145" s="73"/>
      <c r="J145" s="73"/>
      <c r="K145" s="73"/>
      <c r="L145" s="73"/>
    </row>
    <row r="146" spans="4:12" ht="12.75">
      <c r="D146" s="73"/>
      <c r="E146" s="73"/>
      <c r="F146" s="73"/>
      <c r="G146" s="73"/>
      <c r="H146" s="73"/>
      <c r="I146" s="73"/>
      <c r="J146" s="73"/>
      <c r="K146" s="73"/>
      <c r="L146" s="73"/>
    </row>
    <row r="147" spans="4:12" ht="12.75">
      <c r="D147" s="73"/>
      <c r="E147" s="73"/>
      <c r="F147" s="73"/>
      <c r="G147" s="73"/>
      <c r="H147" s="73"/>
      <c r="I147" s="73"/>
      <c r="J147" s="73"/>
      <c r="K147" s="73"/>
      <c r="L147" s="73"/>
    </row>
    <row r="148" spans="4:12" ht="12.75">
      <c r="D148" s="73"/>
      <c r="E148" s="73"/>
      <c r="F148" s="73"/>
      <c r="G148" s="73"/>
      <c r="H148" s="73"/>
      <c r="I148" s="73"/>
      <c r="J148" s="73"/>
      <c r="K148" s="73"/>
      <c r="L148" s="73"/>
    </row>
    <row r="149" spans="4:12" ht="12.75">
      <c r="D149" s="73"/>
      <c r="E149" s="73"/>
      <c r="F149" s="73"/>
      <c r="G149" s="73"/>
      <c r="H149" s="73"/>
      <c r="I149" s="73"/>
      <c r="J149" s="73"/>
      <c r="K149" s="73"/>
      <c r="L149" s="73"/>
    </row>
    <row r="150" spans="4:12" ht="12.75">
      <c r="D150" s="73"/>
      <c r="E150" s="73"/>
      <c r="F150" s="73"/>
      <c r="G150" s="73"/>
      <c r="H150" s="73"/>
      <c r="I150" s="73"/>
      <c r="J150" s="73"/>
      <c r="K150" s="73"/>
      <c r="L150" s="73"/>
    </row>
    <row r="151" spans="4:12" ht="12.75">
      <c r="D151" s="73"/>
      <c r="E151" s="73"/>
      <c r="F151" s="73"/>
      <c r="G151" s="73"/>
      <c r="H151" s="73"/>
      <c r="I151" s="73"/>
      <c r="J151" s="73"/>
      <c r="K151" s="73"/>
      <c r="L151" s="73"/>
    </row>
    <row r="152" spans="4:12" ht="12.75">
      <c r="D152" s="73"/>
      <c r="E152" s="73"/>
      <c r="F152" s="73"/>
      <c r="G152" s="73"/>
      <c r="H152" s="73"/>
      <c r="I152" s="73"/>
      <c r="J152" s="73"/>
      <c r="K152" s="73"/>
      <c r="L152" s="73"/>
    </row>
    <row r="153" spans="4:12" ht="12.75">
      <c r="D153" s="73"/>
      <c r="E153" s="73"/>
      <c r="F153" s="73"/>
      <c r="G153" s="73"/>
      <c r="H153" s="73"/>
      <c r="I153" s="73"/>
      <c r="J153" s="73"/>
      <c r="K153" s="73"/>
      <c r="L153" s="73"/>
    </row>
    <row r="154" spans="4:12" ht="12.75">
      <c r="D154" s="73"/>
      <c r="E154" s="73"/>
      <c r="F154" s="73"/>
      <c r="G154" s="73"/>
      <c r="H154" s="73"/>
      <c r="I154" s="73"/>
      <c r="J154" s="73"/>
      <c r="K154" s="73"/>
      <c r="L154" s="73"/>
    </row>
    <row r="155" spans="4:12" ht="12.75">
      <c r="D155" s="73"/>
      <c r="E155" s="73"/>
      <c r="F155" s="73"/>
      <c r="G155" s="73"/>
      <c r="H155" s="73"/>
      <c r="I155" s="73"/>
      <c r="J155" s="73"/>
      <c r="K155" s="73"/>
      <c r="L155" s="73"/>
    </row>
    <row r="156" spans="4:12" ht="12.75">
      <c r="D156" s="73"/>
      <c r="E156" s="73"/>
      <c r="F156" s="73"/>
      <c r="G156" s="73"/>
      <c r="H156" s="73"/>
      <c r="I156" s="73"/>
      <c r="J156" s="73"/>
      <c r="K156" s="73"/>
      <c r="L156" s="73"/>
    </row>
    <row r="157" spans="4:12" ht="12.75">
      <c r="D157" s="73"/>
      <c r="E157" s="73"/>
      <c r="F157" s="73"/>
      <c r="G157" s="73"/>
      <c r="H157" s="73"/>
      <c r="I157" s="73"/>
      <c r="J157" s="73"/>
      <c r="K157" s="73"/>
      <c r="L157" s="73"/>
    </row>
    <row r="158" spans="4:12" ht="12.75">
      <c r="D158" s="73"/>
      <c r="E158" s="73"/>
      <c r="F158" s="73"/>
      <c r="G158" s="73"/>
      <c r="H158" s="73"/>
      <c r="I158" s="73"/>
      <c r="J158" s="73"/>
      <c r="K158" s="73"/>
      <c r="L158" s="73"/>
    </row>
    <row r="159" spans="4:12" ht="12.75">
      <c r="D159" s="73"/>
      <c r="E159" s="73"/>
      <c r="F159" s="73"/>
      <c r="G159" s="73"/>
      <c r="H159" s="73"/>
      <c r="I159" s="73"/>
      <c r="J159" s="73"/>
      <c r="K159" s="73"/>
      <c r="L159" s="73"/>
    </row>
    <row r="160" spans="4:12" ht="12.75">
      <c r="D160" s="73"/>
      <c r="E160" s="73"/>
      <c r="F160" s="73"/>
      <c r="G160" s="73"/>
      <c r="H160" s="73"/>
      <c r="I160" s="73"/>
      <c r="J160" s="73"/>
      <c r="K160" s="73"/>
      <c r="L160" s="73"/>
    </row>
  </sheetData>
  <printOptions horizontalCentered="1"/>
  <pageMargins left="0.25" right="0.25" top="0.5" bottom="0.5" header="0.5" footer="0.5"/>
  <pageSetup fitToHeight="1" fitToWidth="1" horizontalDpi="600" verticalDpi="600" orientation="landscape" paperSize="5" scale="52"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AH160"/>
  <sheetViews>
    <sheetView zoomScale="75" zoomScaleNormal="75" workbookViewId="0" topLeftCell="A1">
      <selection activeCell="A1" sqref="A1"/>
    </sheetView>
  </sheetViews>
  <sheetFormatPr defaultColWidth="9.140625" defaultRowHeight="12.75"/>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ustomWidth="1"/>
    <col min="32" max="16384" width="9.140625" style="53" customWidth="1"/>
  </cols>
  <sheetData>
    <row r="1" spans="1:31" s="81" customFormat="1" ht="18.75" customHeight="1">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c r="A2" s="69" t="s">
        <v>77</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c r="A3" s="69" t="s">
        <v>90</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27" ht="12.75">
      <c r="A5" s="105"/>
      <c r="B5" s="106" t="s">
        <v>45</v>
      </c>
      <c r="C5" s="107" t="s">
        <v>36</v>
      </c>
      <c r="D5" s="107" t="s">
        <v>38</v>
      </c>
      <c r="E5" s="107"/>
      <c r="F5" s="107" t="s">
        <v>51</v>
      </c>
      <c r="G5" s="107" t="s">
        <v>89</v>
      </c>
      <c r="H5" s="108" t="s">
        <v>47</v>
      </c>
      <c r="I5" s="104">
        <v>40178</v>
      </c>
      <c r="J5" s="100"/>
      <c r="K5" s="100"/>
      <c r="L5" s="102"/>
      <c r="M5" s="103">
        <v>40543</v>
      </c>
      <c r="N5" s="100"/>
      <c r="O5" s="101"/>
      <c r="P5" s="100"/>
      <c r="Q5" s="101"/>
      <c r="R5" s="100"/>
      <c r="S5" s="102"/>
      <c r="T5" s="103">
        <v>40908</v>
      </c>
      <c r="U5" s="100"/>
      <c r="V5" s="101"/>
      <c r="W5" s="100"/>
      <c r="X5" s="101"/>
      <c r="Y5" s="100"/>
      <c r="Z5" s="118"/>
      <c r="AA5" s="146"/>
    </row>
    <row r="6" spans="1:27" ht="12" customHeight="1" thickBot="1">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27" ht="15" customHeight="1">
      <c r="A7" s="109"/>
      <c r="B7" s="54"/>
      <c r="H7" s="88"/>
      <c r="I7" s="54"/>
      <c r="J7" s="54"/>
      <c r="K7" s="54"/>
      <c r="L7" s="91"/>
      <c r="M7" s="54"/>
      <c r="N7" s="54"/>
      <c r="O7" s="54"/>
      <c r="P7" s="54"/>
      <c r="Q7" s="54"/>
      <c r="R7" s="54"/>
      <c r="S7" s="91"/>
      <c r="T7" s="54"/>
      <c r="U7" s="54"/>
      <c r="V7" s="54"/>
      <c r="W7" s="54"/>
      <c r="X7" s="54"/>
      <c r="Y7" s="54"/>
      <c r="Z7" s="120"/>
      <c r="AA7" s="147"/>
    </row>
    <row r="8" spans="1:27" ht="15" customHeight="1">
      <c r="A8" s="110" t="s">
        <v>154</v>
      </c>
      <c r="B8" s="93">
        <v>37407</v>
      </c>
      <c r="C8" s="130"/>
      <c r="D8" s="67">
        <v>25</v>
      </c>
      <c r="E8" s="132">
        <f>(533000*364.6)/464.9</f>
        <v>418007.7436007744</v>
      </c>
      <c r="F8" s="76">
        <v>0</v>
      </c>
      <c r="G8" s="74">
        <f>+E8-F8</f>
        <v>418007.7436007744</v>
      </c>
      <c r="H8" s="96">
        <f>+(E8-F8)/(D8*12)</f>
        <v>1393.3591453359147</v>
      </c>
      <c r="I8" s="74">
        <f>IF(B8&lt;$I$5,E8,0)</f>
        <v>418007.7436007744</v>
      </c>
      <c r="J8" s="71">
        <f aca="true" t="shared" si="0" ref="J8:J49">IF(B8&gt;$I$5,0,IF(($I$5-B8)/30.4375&gt;(D8*12),(D8*12),($I$5-B8)/30.4375))</f>
        <v>91.03901437371663</v>
      </c>
      <c r="K8" s="191">
        <f>IF(H8*J8&gt;I8,-I8,-H8*J8)-73.11</f>
        <v>-126923.15325998585</v>
      </c>
      <c r="L8" s="96">
        <f>+I8+K8</f>
        <v>291084.59034078853</v>
      </c>
      <c r="M8" s="74">
        <f>IF(AND($I$5&lt;B8,B8&lt;$M$5+1),E8,0)</f>
        <v>0</v>
      </c>
      <c r="N8" s="74">
        <f>IF(AND($I$5&lt;C8,C8&lt;$M$5+1),-E8,0)</f>
        <v>0</v>
      </c>
      <c r="O8" s="74">
        <f>+I8+M8+N8</f>
        <v>418007.7436007744</v>
      </c>
      <c r="P8" s="67">
        <v>12</v>
      </c>
      <c r="Q8" s="74">
        <f>-H8*P8</f>
        <v>-16720.309744030976</v>
      </c>
      <c r="R8" s="74">
        <f>IF(O8=0,0,K8+Q8)</f>
        <v>-143643.4630040168</v>
      </c>
      <c r="S8" s="96">
        <f>+O8+R8</f>
        <v>274364.28059675754</v>
      </c>
      <c r="T8" s="74">
        <f>IF(AND($M$5&lt;B8,J8&lt;$T$5+1),E8,0)</f>
        <v>0</v>
      </c>
      <c r="U8" s="74">
        <f>IF(AND($M$5&lt;C8,C8&lt;$T$5+1),-E8,0)</f>
        <v>0</v>
      </c>
      <c r="V8" s="74">
        <f>+O8+T8+U8</f>
        <v>418007.7436007744</v>
      </c>
      <c r="W8" s="67">
        <v>12</v>
      </c>
      <c r="X8" s="74">
        <f>-H8*W8</f>
        <v>-16720.309744030976</v>
      </c>
      <c r="Y8" s="74">
        <f>IF(V8=0,0,R8+X8)</f>
        <v>-160363.77274804778</v>
      </c>
      <c r="Z8" s="121">
        <f>+V8+Y8</f>
        <v>257643.9708527266</v>
      </c>
      <c r="AA8" s="148" t="str">
        <f>IF(J8+P8+W8&lt;((D8*12)+1),"OK","ERROR")</f>
        <v>OK</v>
      </c>
    </row>
    <row r="9" spans="1:27" ht="15" customHeight="1">
      <c r="A9" s="110" t="s">
        <v>155</v>
      </c>
      <c r="B9" s="93">
        <v>25203</v>
      </c>
      <c r="C9" s="130"/>
      <c r="D9" s="67">
        <v>25</v>
      </c>
      <c r="E9" s="132">
        <f>(1042100*78.8)/464.9</f>
        <v>176634.71714347173</v>
      </c>
      <c r="F9" s="76">
        <v>0</v>
      </c>
      <c r="G9" s="74">
        <f aca="true" t="shared" si="1" ref="G9:G50">+E9-F9</f>
        <v>176634.71714347173</v>
      </c>
      <c r="H9" s="96">
        <f aca="true" t="shared" si="2" ref="H9:H50">+(E9-F9)/(D9*12)</f>
        <v>588.7823904782391</v>
      </c>
      <c r="I9" s="74">
        <f aca="true" t="shared" si="3" ref="I9:I50">IF(B9&lt;$I$5,E9,0)</f>
        <v>176634.71714347173</v>
      </c>
      <c r="J9" s="71">
        <f t="shared" si="0"/>
        <v>300</v>
      </c>
      <c r="K9" s="74">
        <f aca="true" t="shared" si="4" ref="K9:K50">IF(H9*J9&gt;I9,-I9,-H9*J9)</f>
        <v>-176634.71714347173</v>
      </c>
      <c r="L9" s="96">
        <f aca="true" t="shared" si="5" ref="L9:L50">+I9+K9</f>
        <v>0</v>
      </c>
      <c r="M9" s="74">
        <f aca="true" t="shared" si="6" ref="M9:M50">IF(AND($I$5&lt;B9,B9&lt;$M$5+1),E9,0)</f>
        <v>0</v>
      </c>
      <c r="N9" s="74">
        <f aca="true" t="shared" si="7" ref="N9:N50">IF(AND($I$5&lt;C9,C9&lt;$M$5+1),-E9,0)</f>
        <v>0</v>
      </c>
      <c r="O9" s="74">
        <f aca="true" t="shared" si="8" ref="O9:O50">+I9+M9+N9</f>
        <v>176634.71714347173</v>
      </c>
      <c r="P9" s="67"/>
      <c r="Q9" s="74">
        <f aca="true" t="shared" si="9" ref="Q9:Q50">-H9*P9</f>
        <v>0</v>
      </c>
      <c r="R9" s="74">
        <f aca="true" t="shared" si="10" ref="R9:R50">IF(O9=0,0,K9+Q9)</f>
        <v>-176634.71714347173</v>
      </c>
      <c r="S9" s="96">
        <f aca="true" t="shared" si="11" ref="S9:S50">+O9+R9</f>
        <v>0</v>
      </c>
      <c r="T9" s="74">
        <f aca="true" t="shared" si="12" ref="T9:T50">IF(AND($M$5&lt;B9,J9&lt;$T$5+1),E9,0)</f>
        <v>0</v>
      </c>
      <c r="U9" s="74">
        <f aca="true" t="shared" si="13" ref="U9:U50">IF(AND($M$5&lt;C9,C9&lt;$T$5+1),-E9,0)</f>
        <v>0</v>
      </c>
      <c r="V9" s="74">
        <f aca="true" t="shared" si="14" ref="V9:V50">+O9+T9+U9</f>
        <v>176634.71714347173</v>
      </c>
      <c r="W9" s="67"/>
      <c r="X9" s="74">
        <f aca="true" t="shared" si="15" ref="X9:X50">-H9*W9</f>
        <v>0</v>
      </c>
      <c r="Y9" s="74">
        <f aca="true" t="shared" si="16" ref="Y9:Y50">IF(V9=0,0,R9+X9)</f>
        <v>-176634.71714347173</v>
      </c>
      <c r="Z9" s="121">
        <f aca="true" t="shared" si="17" ref="Z9:Z50">+V9+Y9</f>
        <v>0</v>
      </c>
      <c r="AA9" s="148" t="str">
        <f aca="true" t="shared" si="18" ref="AA9:AA50">IF(J9+P9+W9&lt;((D9*12)+1),"OK","ERROR")</f>
        <v>OK</v>
      </c>
    </row>
    <row r="10" spans="1:27" ht="15" customHeight="1">
      <c r="A10" s="110" t="s">
        <v>163</v>
      </c>
      <c r="B10" s="93">
        <v>20454</v>
      </c>
      <c r="C10" s="130"/>
      <c r="D10" s="67">
        <v>25</v>
      </c>
      <c r="E10" s="132">
        <f>(429000*44.6)/464.9</f>
        <v>41155.94751559475</v>
      </c>
      <c r="F10" s="76">
        <v>0</v>
      </c>
      <c r="G10" s="74">
        <f t="shared" si="1"/>
        <v>41155.94751559475</v>
      </c>
      <c r="H10" s="96">
        <f t="shared" si="2"/>
        <v>137.18649171864917</v>
      </c>
      <c r="I10" s="74">
        <f t="shared" si="3"/>
        <v>41155.94751559475</v>
      </c>
      <c r="J10" s="71">
        <f t="shared" si="0"/>
        <v>300</v>
      </c>
      <c r="K10" s="74">
        <f t="shared" si="4"/>
        <v>-41155.94751559475</v>
      </c>
      <c r="L10" s="96">
        <f t="shared" si="5"/>
        <v>0</v>
      </c>
      <c r="M10" s="74">
        <f t="shared" si="6"/>
        <v>0</v>
      </c>
      <c r="N10" s="74">
        <f t="shared" si="7"/>
        <v>0</v>
      </c>
      <c r="O10" s="74">
        <f t="shared" si="8"/>
        <v>41155.94751559475</v>
      </c>
      <c r="P10" s="67"/>
      <c r="Q10" s="74">
        <f t="shared" si="9"/>
        <v>0</v>
      </c>
      <c r="R10" s="74">
        <f t="shared" si="10"/>
        <v>-41155.94751559475</v>
      </c>
      <c r="S10" s="96">
        <f t="shared" si="11"/>
        <v>0</v>
      </c>
      <c r="T10" s="74">
        <f t="shared" si="12"/>
        <v>0</v>
      </c>
      <c r="U10" s="74">
        <f t="shared" si="13"/>
        <v>0</v>
      </c>
      <c r="V10" s="74">
        <f t="shared" si="14"/>
        <v>41155.94751559475</v>
      </c>
      <c r="W10" s="67"/>
      <c r="X10" s="74">
        <f t="shared" si="15"/>
        <v>0</v>
      </c>
      <c r="Y10" s="74">
        <f t="shared" si="16"/>
        <v>-41155.94751559475</v>
      </c>
      <c r="Z10" s="121">
        <f t="shared" si="17"/>
        <v>0</v>
      </c>
      <c r="AA10" s="148" t="str">
        <f t="shared" si="18"/>
        <v>OK</v>
      </c>
    </row>
    <row r="11" spans="1:31" s="61" customFormat="1" ht="13.5" customHeight="1">
      <c r="A11" s="110" t="s">
        <v>156</v>
      </c>
      <c r="B11" s="93">
        <v>32508</v>
      </c>
      <c r="C11" s="130" t="s">
        <v>56</v>
      </c>
      <c r="D11" s="67">
        <v>25</v>
      </c>
      <c r="E11" s="132">
        <f>(371000*276.7)/464.9</f>
        <v>220812.4327812433</v>
      </c>
      <c r="F11" s="76">
        <v>0</v>
      </c>
      <c r="G11" s="74">
        <f t="shared" si="1"/>
        <v>220812.4327812433</v>
      </c>
      <c r="H11" s="96">
        <f t="shared" si="2"/>
        <v>736.0414426041443</v>
      </c>
      <c r="I11" s="74">
        <f t="shared" si="3"/>
        <v>220812.4327812433</v>
      </c>
      <c r="J11" s="71">
        <f t="shared" si="0"/>
        <v>251.99178644763862</v>
      </c>
      <c r="K11" s="74">
        <f t="shared" si="4"/>
        <v>-185476.3980213154</v>
      </c>
      <c r="L11" s="96">
        <f t="shared" si="5"/>
        <v>35336.03475992789</v>
      </c>
      <c r="M11" s="74">
        <f t="shared" si="6"/>
        <v>0</v>
      </c>
      <c r="N11" s="74">
        <f t="shared" si="7"/>
        <v>0</v>
      </c>
      <c r="O11" s="74">
        <f t="shared" si="8"/>
        <v>220812.4327812433</v>
      </c>
      <c r="P11" s="67">
        <v>12</v>
      </c>
      <c r="Q11" s="74">
        <f t="shared" si="9"/>
        <v>-8832.497311249732</v>
      </c>
      <c r="R11" s="74">
        <f t="shared" si="10"/>
        <v>-194308.89533256512</v>
      </c>
      <c r="S11" s="96">
        <f t="shared" si="11"/>
        <v>26503.537448678166</v>
      </c>
      <c r="T11" s="74">
        <f t="shared" si="12"/>
        <v>0</v>
      </c>
      <c r="U11" s="74">
        <f t="shared" si="13"/>
        <v>0</v>
      </c>
      <c r="V11" s="74">
        <f t="shared" si="14"/>
        <v>220812.4327812433</v>
      </c>
      <c r="W11" s="67">
        <v>12</v>
      </c>
      <c r="X11" s="74">
        <f t="shared" si="15"/>
        <v>-8832.497311249732</v>
      </c>
      <c r="Y11" s="74">
        <f t="shared" si="16"/>
        <v>-203141.39264381485</v>
      </c>
      <c r="Z11" s="121">
        <f t="shared" si="17"/>
        <v>17671.04013742844</v>
      </c>
      <c r="AA11" s="148" t="str">
        <f t="shared" si="18"/>
        <v>OK</v>
      </c>
      <c r="AB11" s="55"/>
      <c r="AC11" s="55"/>
      <c r="AD11" s="55"/>
      <c r="AE11" s="55"/>
    </row>
    <row r="12" spans="1:31" s="61" customFormat="1" ht="13.5" customHeight="1">
      <c r="A12" s="110" t="s">
        <v>157</v>
      </c>
      <c r="B12" s="150">
        <v>29586</v>
      </c>
      <c r="C12" s="130" t="s">
        <v>56</v>
      </c>
      <c r="D12" s="67">
        <v>25</v>
      </c>
      <c r="E12" s="132">
        <f>(4300*203)/464.9</f>
        <v>1877.6080877608088</v>
      </c>
      <c r="F12" s="76">
        <v>0</v>
      </c>
      <c r="G12" s="74">
        <f t="shared" si="1"/>
        <v>1877.6080877608088</v>
      </c>
      <c r="H12" s="96">
        <f t="shared" si="2"/>
        <v>6.258693625869363</v>
      </c>
      <c r="I12" s="74">
        <f t="shared" si="3"/>
        <v>1877.6080877608088</v>
      </c>
      <c r="J12" s="71">
        <f t="shared" si="0"/>
        <v>300</v>
      </c>
      <c r="K12" s="74">
        <f t="shared" si="4"/>
        <v>-1877.6080877608088</v>
      </c>
      <c r="L12" s="96">
        <f t="shared" si="5"/>
        <v>0</v>
      </c>
      <c r="M12" s="74">
        <f t="shared" si="6"/>
        <v>0</v>
      </c>
      <c r="N12" s="74">
        <f t="shared" si="7"/>
        <v>0</v>
      </c>
      <c r="O12" s="74">
        <f t="shared" si="8"/>
        <v>1877.6080877608088</v>
      </c>
      <c r="P12" s="67"/>
      <c r="Q12" s="74">
        <f t="shared" si="9"/>
        <v>0</v>
      </c>
      <c r="R12" s="74">
        <f t="shared" si="10"/>
        <v>-1877.6080877608088</v>
      </c>
      <c r="S12" s="96">
        <f t="shared" si="11"/>
        <v>0</v>
      </c>
      <c r="T12" s="74">
        <f t="shared" si="12"/>
        <v>0</v>
      </c>
      <c r="U12" s="74">
        <f t="shared" si="13"/>
        <v>0</v>
      </c>
      <c r="V12" s="74">
        <f t="shared" si="14"/>
        <v>1877.6080877608088</v>
      </c>
      <c r="W12" s="67"/>
      <c r="X12" s="74">
        <f t="shared" si="15"/>
        <v>0</v>
      </c>
      <c r="Y12" s="74">
        <f t="shared" si="16"/>
        <v>-1877.6080877608088</v>
      </c>
      <c r="Z12" s="121">
        <f t="shared" si="17"/>
        <v>0</v>
      </c>
      <c r="AA12" s="148" t="str">
        <f t="shared" si="18"/>
        <v>OK</v>
      </c>
      <c r="AB12" s="55"/>
      <c r="AC12" s="59"/>
      <c r="AD12" s="55"/>
      <c r="AE12" s="59"/>
    </row>
    <row r="13" spans="1:34" ht="12.75" customHeight="1">
      <c r="A13" s="111" t="s">
        <v>158</v>
      </c>
      <c r="B13" s="150">
        <v>33938</v>
      </c>
      <c r="C13" s="94"/>
      <c r="D13" s="67">
        <v>25</v>
      </c>
      <c r="E13" s="132">
        <f>(941700*303.6)/464.9</f>
        <v>614971.219617122</v>
      </c>
      <c r="F13" s="76">
        <v>0</v>
      </c>
      <c r="G13" s="74">
        <f t="shared" si="1"/>
        <v>614971.219617122</v>
      </c>
      <c r="H13" s="96">
        <f t="shared" si="2"/>
        <v>2049.9040653904067</v>
      </c>
      <c r="I13" s="74">
        <f t="shared" si="3"/>
        <v>614971.219617122</v>
      </c>
      <c r="J13" s="71">
        <f t="shared" si="0"/>
        <v>205.01026694045174</v>
      </c>
      <c r="K13" s="74">
        <f t="shared" si="4"/>
        <v>-420251.37964800454</v>
      </c>
      <c r="L13" s="96">
        <f t="shared" si="5"/>
        <v>194719.83996911743</v>
      </c>
      <c r="M13" s="74">
        <f t="shared" si="6"/>
        <v>0</v>
      </c>
      <c r="N13" s="74">
        <f t="shared" si="7"/>
        <v>0</v>
      </c>
      <c r="O13" s="74">
        <f t="shared" si="8"/>
        <v>614971.219617122</v>
      </c>
      <c r="P13" s="67">
        <v>12</v>
      </c>
      <c r="Q13" s="74">
        <f t="shared" si="9"/>
        <v>-24598.84878468488</v>
      </c>
      <c r="R13" s="74">
        <f t="shared" si="10"/>
        <v>-444850.22843268944</v>
      </c>
      <c r="S13" s="96">
        <f t="shared" si="11"/>
        <v>170120.99118443253</v>
      </c>
      <c r="T13" s="74">
        <f t="shared" si="12"/>
        <v>0</v>
      </c>
      <c r="U13" s="74">
        <f t="shared" si="13"/>
        <v>0</v>
      </c>
      <c r="V13" s="74">
        <f t="shared" si="14"/>
        <v>614971.219617122</v>
      </c>
      <c r="W13" s="67">
        <v>12</v>
      </c>
      <c r="X13" s="74">
        <f t="shared" si="15"/>
        <v>-24598.84878468488</v>
      </c>
      <c r="Y13" s="74">
        <f t="shared" si="16"/>
        <v>-469449.07721737435</v>
      </c>
      <c r="Z13" s="121">
        <f t="shared" si="17"/>
        <v>145522.14239974762</v>
      </c>
      <c r="AA13" s="148" t="str">
        <f t="shared" si="18"/>
        <v>OK</v>
      </c>
      <c r="AF13" s="5"/>
      <c r="AG13" s="5"/>
      <c r="AH13" s="5"/>
    </row>
    <row r="14" spans="1:34" ht="12.75" customHeight="1">
      <c r="A14" s="111" t="s">
        <v>162</v>
      </c>
      <c r="B14" s="130">
        <v>24837</v>
      </c>
      <c r="C14" s="94"/>
      <c r="D14" s="67">
        <v>25</v>
      </c>
      <c r="E14" s="132">
        <f>(3606150*73.8)/464.9</f>
        <v>572454.0116154011</v>
      </c>
      <c r="F14" s="76">
        <v>0</v>
      </c>
      <c r="G14" s="74">
        <f t="shared" si="1"/>
        <v>572454.0116154011</v>
      </c>
      <c r="H14" s="96">
        <f t="shared" si="2"/>
        <v>1908.1800387180037</v>
      </c>
      <c r="I14" s="74">
        <f t="shared" si="3"/>
        <v>572454.0116154011</v>
      </c>
      <c r="J14" s="71">
        <f t="shared" si="0"/>
        <v>300</v>
      </c>
      <c r="K14" s="74">
        <f t="shared" si="4"/>
        <v>-572454.0116154011</v>
      </c>
      <c r="L14" s="96">
        <f t="shared" si="5"/>
        <v>0</v>
      </c>
      <c r="M14" s="74">
        <f t="shared" si="6"/>
        <v>0</v>
      </c>
      <c r="N14" s="74">
        <f t="shared" si="7"/>
        <v>0</v>
      </c>
      <c r="O14" s="74">
        <f t="shared" si="8"/>
        <v>572454.0116154011</v>
      </c>
      <c r="P14" s="67"/>
      <c r="Q14" s="74">
        <f t="shared" si="9"/>
        <v>0</v>
      </c>
      <c r="R14" s="74">
        <f t="shared" si="10"/>
        <v>-572454.0116154011</v>
      </c>
      <c r="S14" s="96">
        <f t="shared" si="11"/>
        <v>0</v>
      </c>
      <c r="T14" s="74">
        <f t="shared" si="12"/>
        <v>0</v>
      </c>
      <c r="U14" s="74">
        <f t="shared" si="13"/>
        <v>0</v>
      </c>
      <c r="V14" s="74">
        <f t="shared" si="14"/>
        <v>572454.0116154011</v>
      </c>
      <c r="W14" s="67"/>
      <c r="X14" s="74">
        <f t="shared" si="15"/>
        <v>0</v>
      </c>
      <c r="Y14" s="74">
        <f t="shared" si="16"/>
        <v>-572454.0116154011</v>
      </c>
      <c r="Z14" s="121">
        <f t="shared" si="17"/>
        <v>0</v>
      </c>
      <c r="AA14" s="148" t="str">
        <f t="shared" si="18"/>
        <v>OK</v>
      </c>
      <c r="AF14" s="5"/>
      <c r="AG14" s="5"/>
      <c r="AH14" s="5"/>
    </row>
    <row r="15" spans="1:34" ht="13.5" customHeight="1">
      <c r="A15" s="111" t="s">
        <v>159</v>
      </c>
      <c r="B15" s="130">
        <v>36891</v>
      </c>
      <c r="C15" s="94"/>
      <c r="D15" s="67">
        <v>25</v>
      </c>
      <c r="E15" s="132">
        <f>(6900*356)/464.9</f>
        <v>5283.716928371693</v>
      </c>
      <c r="F15" s="76">
        <v>0</v>
      </c>
      <c r="G15" s="74">
        <f t="shared" si="1"/>
        <v>5283.716928371693</v>
      </c>
      <c r="H15" s="96">
        <f t="shared" si="2"/>
        <v>17.612389761238976</v>
      </c>
      <c r="I15" s="74">
        <f t="shared" si="3"/>
        <v>5283.716928371693</v>
      </c>
      <c r="J15" s="71">
        <f t="shared" si="0"/>
        <v>107.9917864476386</v>
      </c>
      <c r="K15" s="74">
        <f t="shared" si="4"/>
        <v>-1901.993433928296</v>
      </c>
      <c r="L15" s="96">
        <f t="shared" si="5"/>
        <v>3381.7234944433967</v>
      </c>
      <c r="M15" s="74">
        <f t="shared" si="6"/>
        <v>0</v>
      </c>
      <c r="N15" s="74">
        <f t="shared" si="7"/>
        <v>0</v>
      </c>
      <c r="O15" s="74">
        <f t="shared" si="8"/>
        <v>5283.716928371693</v>
      </c>
      <c r="P15" s="67">
        <v>12</v>
      </c>
      <c r="Q15" s="74">
        <f t="shared" si="9"/>
        <v>-211.34867713486773</v>
      </c>
      <c r="R15" s="74">
        <f t="shared" si="10"/>
        <v>-2113.342111063164</v>
      </c>
      <c r="S15" s="96">
        <f t="shared" si="11"/>
        <v>3170.374817308529</v>
      </c>
      <c r="T15" s="74">
        <f t="shared" si="12"/>
        <v>0</v>
      </c>
      <c r="U15" s="74">
        <f t="shared" si="13"/>
        <v>0</v>
      </c>
      <c r="V15" s="74">
        <f t="shared" si="14"/>
        <v>5283.716928371693</v>
      </c>
      <c r="W15" s="67">
        <v>12</v>
      </c>
      <c r="X15" s="74">
        <f t="shared" si="15"/>
        <v>-211.34867713486773</v>
      </c>
      <c r="Y15" s="74">
        <f t="shared" si="16"/>
        <v>-2324.6907881980314</v>
      </c>
      <c r="Z15" s="121">
        <f t="shared" si="17"/>
        <v>2959.0261401736616</v>
      </c>
      <c r="AA15" s="148" t="str">
        <f t="shared" si="18"/>
        <v>OK</v>
      </c>
      <c r="AF15" s="5"/>
      <c r="AG15" s="5"/>
      <c r="AH15" s="5"/>
    </row>
    <row r="16" spans="1:34" ht="13.5" customHeight="1">
      <c r="A16" s="111" t="s">
        <v>160</v>
      </c>
      <c r="B16" s="93">
        <v>29586</v>
      </c>
      <c r="C16" s="163">
        <v>40693</v>
      </c>
      <c r="D16" s="67">
        <v>25</v>
      </c>
      <c r="E16" s="76">
        <f>(1000*203)/464.9</f>
        <v>436.6530436653044</v>
      </c>
      <c r="F16" s="76">
        <v>0</v>
      </c>
      <c r="G16" s="74">
        <f aca="true" t="shared" si="19" ref="G16:G27">+E16-F16</f>
        <v>436.6530436653044</v>
      </c>
      <c r="H16" s="96">
        <f aca="true" t="shared" si="20" ref="H16:H27">+(E16-F16)/(D16*12)</f>
        <v>1.4555101455510147</v>
      </c>
      <c r="I16" s="74">
        <f aca="true" t="shared" si="21" ref="I16:I27">IF(B16&lt;$I$5,E16,0)</f>
        <v>436.6530436653044</v>
      </c>
      <c r="J16" s="71">
        <f aca="true" t="shared" si="22" ref="J16:J27">IF(B16&gt;$I$5,0,IF(($I$5-B16)/30.4375&gt;(D16*12),(D16*12),($I$5-B16)/30.4375))</f>
        <v>300</v>
      </c>
      <c r="K16" s="74">
        <f aca="true" t="shared" si="23" ref="K16:K27">IF(H16*J16&gt;I16,-I16,-H16*J16)</f>
        <v>-436.6530436653044</v>
      </c>
      <c r="L16" s="96">
        <f aca="true" t="shared" si="24" ref="L16:L27">+I16+K16</f>
        <v>0</v>
      </c>
      <c r="M16" s="74">
        <f aca="true" t="shared" si="25" ref="M16:M27">IF(AND($I$5&lt;B16,B16&lt;$M$5+1),E16,0)</f>
        <v>0</v>
      </c>
      <c r="N16" s="74">
        <f aca="true" t="shared" si="26" ref="N16:N27">IF(AND($I$5&lt;C16,C16&lt;$M$5+1),-E16,0)</f>
        <v>0</v>
      </c>
      <c r="O16" s="74">
        <f aca="true" t="shared" si="27" ref="O16:O27">+I16+M16+N16</f>
        <v>436.6530436653044</v>
      </c>
      <c r="P16" s="67"/>
      <c r="Q16" s="74">
        <f aca="true" t="shared" si="28" ref="Q16:Q27">-H16*P16</f>
        <v>0</v>
      </c>
      <c r="R16" s="74">
        <f aca="true" t="shared" si="29" ref="R16:R27">IF(O16=0,0,K16+Q16)</f>
        <v>-436.6530436653044</v>
      </c>
      <c r="S16" s="96">
        <f aca="true" t="shared" si="30" ref="S16:S27">+O16+R16</f>
        <v>0</v>
      </c>
      <c r="T16" s="74">
        <f aca="true" t="shared" si="31" ref="T16:T27">IF(AND($M$5&lt;B16,J16&lt;$T$5+1),E16,0)</f>
        <v>0</v>
      </c>
      <c r="U16" s="74">
        <f aca="true" t="shared" si="32" ref="U16:U27">IF(AND($M$5&lt;C16,C16&lt;$T$5+1),-E16,0)</f>
        <v>-436.6530436653044</v>
      </c>
      <c r="V16" s="74">
        <f aca="true" t="shared" si="33" ref="V16:V27">+O16+T16+U16</f>
        <v>0</v>
      </c>
      <c r="W16" s="67"/>
      <c r="X16" s="74">
        <f aca="true" t="shared" si="34" ref="X16:X27">-H16*W16</f>
        <v>0</v>
      </c>
      <c r="Y16" s="74">
        <f aca="true" t="shared" si="35" ref="Y16:Y27">IF(V16=0,0,R16+X16)</f>
        <v>0</v>
      </c>
      <c r="Z16" s="121">
        <f aca="true" t="shared" si="36" ref="Z16:Z27">+V16+Y16</f>
        <v>0</v>
      </c>
      <c r="AA16" s="148" t="str">
        <f aca="true" t="shared" si="37" ref="AA16:AA27">IF(J16+P16+W16&lt;((D16*12)+1),"OK","ERROR")</f>
        <v>OK</v>
      </c>
      <c r="AF16" s="5"/>
      <c r="AG16" s="5"/>
      <c r="AH16" s="5"/>
    </row>
    <row r="17" spans="1:34" ht="13.5" customHeight="1">
      <c r="A17" s="111" t="s">
        <v>161</v>
      </c>
      <c r="B17" s="93">
        <v>39600</v>
      </c>
      <c r="C17" s="94"/>
      <c r="D17" s="67">
        <v>25</v>
      </c>
      <c r="E17" s="76">
        <f>(121600*464.9)/464.9</f>
        <v>121600</v>
      </c>
      <c r="F17" s="76">
        <v>0</v>
      </c>
      <c r="G17" s="74">
        <f t="shared" si="19"/>
        <v>121600</v>
      </c>
      <c r="H17" s="96">
        <f t="shared" si="20"/>
        <v>405.3333333333333</v>
      </c>
      <c r="I17" s="74">
        <f t="shared" si="21"/>
        <v>121600</v>
      </c>
      <c r="J17" s="71">
        <f t="shared" si="22"/>
        <v>18.989733059548254</v>
      </c>
      <c r="K17" s="74">
        <f t="shared" si="23"/>
        <v>-7697.171800136892</v>
      </c>
      <c r="L17" s="96">
        <f t="shared" si="24"/>
        <v>113902.82819986311</v>
      </c>
      <c r="M17" s="74">
        <f t="shared" si="25"/>
        <v>0</v>
      </c>
      <c r="N17" s="74">
        <f t="shared" si="26"/>
        <v>0</v>
      </c>
      <c r="O17" s="74">
        <f t="shared" si="27"/>
        <v>121600</v>
      </c>
      <c r="P17" s="67">
        <v>12</v>
      </c>
      <c r="Q17" s="74">
        <f t="shared" si="28"/>
        <v>-4864</v>
      </c>
      <c r="R17" s="74">
        <f t="shared" si="29"/>
        <v>-12561.171800136892</v>
      </c>
      <c r="S17" s="96">
        <f t="shared" si="30"/>
        <v>109038.82819986311</v>
      </c>
      <c r="T17" s="74">
        <f t="shared" si="31"/>
        <v>0</v>
      </c>
      <c r="U17" s="74">
        <f t="shared" si="32"/>
        <v>0</v>
      </c>
      <c r="V17" s="74">
        <f t="shared" si="33"/>
        <v>121600</v>
      </c>
      <c r="W17" s="67">
        <v>12</v>
      </c>
      <c r="X17" s="74">
        <f t="shared" si="34"/>
        <v>-4864</v>
      </c>
      <c r="Y17" s="74">
        <f t="shared" si="35"/>
        <v>-17425.171800136894</v>
      </c>
      <c r="Z17" s="121">
        <f t="shared" si="36"/>
        <v>104174.82819986311</v>
      </c>
      <c r="AA17" s="148" t="str">
        <f t="shared" si="37"/>
        <v>OK</v>
      </c>
      <c r="AF17" s="5"/>
      <c r="AG17" s="5"/>
      <c r="AH17" s="5"/>
    </row>
    <row r="18" spans="1:34" ht="13.5" customHeight="1">
      <c r="A18" s="111" t="s">
        <v>164</v>
      </c>
      <c r="B18" s="130">
        <v>40663</v>
      </c>
      <c r="C18" s="94"/>
      <c r="D18" s="67">
        <v>25</v>
      </c>
      <c r="E18" s="132">
        <v>2500</v>
      </c>
      <c r="F18" s="76">
        <v>0</v>
      </c>
      <c r="G18" s="74">
        <f t="shared" si="19"/>
        <v>2500</v>
      </c>
      <c r="H18" s="96">
        <f t="shared" si="20"/>
        <v>8.333333333333334</v>
      </c>
      <c r="I18" s="74">
        <f t="shared" si="21"/>
        <v>0</v>
      </c>
      <c r="J18" s="71">
        <f t="shared" si="22"/>
        <v>0</v>
      </c>
      <c r="K18" s="74">
        <f t="shared" si="23"/>
        <v>0</v>
      </c>
      <c r="L18" s="96">
        <f t="shared" si="24"/>
        <v>0</v>
      </c>
      <c r="M18" s="74">
        <f t="shared" si="25"/>
        <v>0</v>
      </c>
      <c r="N18" s="74">
        <f t="shared" si="26"/>
        <v>0</v>
      </c>
      <c r="O18" s="74">
        <f t="shared" si="27"/>
        <v>0</v>
      </c>
      <c r="P18" s="67"/>
      <c r="Q18" s="74">
        <f t="shared" si="28"/>
        <v>0</v>
      </c>
      <c r="R18" s="74">
        <f t="shared" si="29"/>
        <v>0</v>
      </c>
      <c r="S18" s="96">
        <f t="shared" si="30"/>
        <v>0</v>
      </c>
      <c r="T18" s="74">
        <f t="shared" si="31"/>
        <v>2500</v>
      </c>
      <c r="U18" s="74">
        <f t="shared" si="32"/>
        <v>0</v>
      </c>
      <c r="V18" s="74">
        <f t="shared" si="33"/>
        <v>2500</v>
      </c>
      <c r="W18" s="67">
        <v>8</v>
      </c>
      <c r="X18" s="74">
        <f t="shared" si="34"/>
        <v>-66.66666666666667</v>
      </c>
      <c r="Y18" s="74">
        <f t="shared" si="35"/>
        <v>-66.66666666666667</v>
      </c>
      <c r="Z18" s="121">
        <f t="shared" si="36"/>
        <v>2433.3333333333335</v>
      </c>
      <c r="AA18" s="148" t="str">
        <f t="shared" si="37"/>
        <v>OK</v>
      </c>
      <c r="AF18" s="5"/>
      <c r="AG18" s="5"/>
      <c r="AH18" s="5"/>
    </row>
    <row r="19" spans="1:34" ht="13.5" customHeight="1">
      <c r="A19" s="111"/>
      <c r="B19" s="130" t="s">
        <v>56</v>
      </c>
      <c r="C19" s="94"/>
      <c r="D19" s="67">
        <v>25</v>
      </c>
      <c r="E19" s="132"/>
      <c r="F19" s="76">
        <v>0</v>
      </c>
      <c r="G19" s="74">
        <f t="shared" si="19"/>
        <v>0</v>
      </c>
      <c r="H19" s="96">
        <f t="shared" si="20"/>
        <v>0</v>
      </c>
      <c r="I19" s="74">
        <f t="shared" si="21"/>
        <v>0</v>
      </c>
      <c r="J19" s="71">
        <f t="shared" si="22"/>
        <v>0</v>
      </c>
      <c r="K19" s="74">
        <f t="shared" si="23"/>
        <v>0</v>
      </c>
      <c r="L19" s="96">
        <f t="shared" si="24"/>
        <v>0</v>
      </c>
      <c r="M19" s="74">
        <f t="shared" si="25"/>
        <v>0</v>
      </c>
      <c r="N19" s="74">
        <f t="shared" si="26"/>
        <v>0</v>
      </c>
      <c r="O19" s="74">
        <f t="shared" si="27"/>
        <v>0</v>
      </c>
      <c r="P19" s="67"/>
      <c r="Q19" s="74">
        <f t="shared" si="28"/>
        <v>0</v>
      </c>
      <c r="R19" s="74">
        <f t="shared" si="29"/>
        <v>0</v>
      </c>
      <c r="S19" s="96">
        <f t="shared" si="30"/>
        <v>0</v>
      </c>
      <c r="T19" s="74">
        <f t="shared" si="31"/>
        <v>0</v>
      </c>
      <c r="U19" s="74">
        <f t="shared" si="32"/>
        <v>0</v>
      </c>
      <c r="V19" s="74">
        <f t="shared" si="33"/>
        <v>0</v>
      </c>
      <c r="W19" s="67"/>
      <c r="X19" s="74">
        <f t="shared" si="34"/>
        <v>0</v>
      </c>
      <c r="Y19" s="74">
        <f t="shared" si="35"/>
        <v>0</v>
      </c>
      <c r="Z19" s="121">
        <f t="shared" si="36"/>
        <v>0</v>
      </c>
      <c r="AA19" s="148" t="str">
        <f t="shared" si="37"/>
        <v>OK</v>
      </c>
      <c r="AF19" s="5"/>
      <c r="AG19" s="5"/>
      <c r="AH19" s="5"/>
    </row>
    <row r="20" spans="1:34" ht="13.5" customHeight="1">
      <c r="A20" s="111"/>
      <c r="B20" s="130" t="s">
        <v>56</v>
      </c>
      <c r="C20" s="94"/>
      <c r="D20" s="67">
        <v>25</v>
      </c>
      <c r="E20" s="132"/>
      <c r="F20" s="76">
        <v>0</v>
      </c>
      <c r="G20" s="74">
        <f t="shared" si="19"/>
        <v>0</v>
      </c>
      <c r="H20" s="96">
        <f t="shared" si="20"/>
        <v>0</v>
      </c>
      <c r="I20" s="74">
        <f t="shared" si="21"/>
        <v>0</v>
      </c>
      <c r="J20" s="71">
        <f t="shared" si="22"/>
        <v>0</v>
      </c>
      <c r="K20" s="74">
        <f t="shared" si="23"/>
        <v>0</v>
      </c>
      <c r="L20" s="96">
        <f t="shared" si="24"/>
        <v>0</v>
      </c>
      <c r="M20" s="74">
        <f t="shared" si="25"/>
        <v>0</v>
      </c>
      <c r="N20" s="74">
        <f t="shared" si="26"/>
        <v>0</v>
      </c>
      <c r="O20" s="74">
        <f t="shared" si="27"/>
        <v>0</v>
      </c>
      <c r="P20" s="67"/>
      <c r="Q20" s="74">
        <f t="shared" si="28"/>
        <v>0</v>
      </c>
      <c r="R20" s="74">
        <f t="shared" si="29"/>
        <v>0</v>
      </c>
      <c r="S20" s="96">
        <f t="shared" si="30"/>
        <v>0</v>
      </c>
      <c r="T20" s="74">
        <f t="shared" si="31"/>
        <v>0</v>
      </c>
      <c r="U20" s="74">
        <f t="shared" si="32"/>
        <v>0</v>
      </c>
      <c r="V20" s="74">
        <f t="shared" si="33"/>
        <v>0</v>
      </c>
      <c r="W20" s="67"/>
      <c r="X20" s="74">
        <f t="shared" si="34"/>
        <v>0</v>
      </c>
      <c r="Y20" s="74">
        <f t="shared" si="35"/>
        <v>0</v>
      </c>
      <c r="Z20" s="121">
        <f t="shared" si="36"/>
        <v>0</v>
      </c>
      <c r="AA20" s="148" t="str">
        <f t="shared" si="37"/>
        <v>OK</v>
      </c>
      <c r="AF20" s="5"/>
      <c r="AG20" s="5"/>
      <c r="AH20" s="5"/>
    </row>
    <row r="21" spans="1:34" ht="13.5" customHeight="1">
      <c r="A21" s="111"/>
      <c r="B21" s="130" t="s">
        <v>56</v>
      </c>
      <c r="C21" s="94"/>
      <c r="D21" s="67">
        <v>25</v>
      </c>
      <c r="E21" s="132"/>
      <c r="F21" s="76">
        <v>0</v>
      </c>
      <c r="G21" s="74">
        <f t="shared" si="19"/>
        <v>0</v>
      </c>
      <c r="H21" s="96">
        <f t="shared" si="20"/>
        <v>0</v>
      </c>
      <c r="I21" s="74">
        <f t="shared" si="21"/>
        <v>0</v>
      </c>
      <c r="J21" s="71">
        <f t="shared" si="22"/>
        <v>0</v>
      </c>
      <c r="K21" s="74">
        <f t="shared" si="23"/>
        <v>0</v>
      </c>
      <c r="L21" s="96">
        <f t="shared" si="24"/>
        <v>0</v>
      </c>
      <c r="M21" s="74">
        <f t="shared" si="25"/>
        <v>0</v>
      </c>
      <c r="N21" s="74">
        <f t="shared" si="26"/>
        <v>0</v>
      </c>
      <c r="O21" s="74">
        <f t="shared" si="27"/>
        <v>0</v>
      </c>
      <c r="P21" s="67"/>
      <c r="Q21" s="74">
        <f t="shared" si="28"/>
        <v>0</v>
      </c>
      <c r="R21" s="74">
        <f t="shared" si="29"/>
        <v>0</v>
      </c>
      <c r="S21" s="96">
        <f t="shared" si="30"/>
        <v>0</v>
      </c>
      <c r="T21" s="74">
        <f t="shared" si="31"/>
        <v>0</v>
      </c>
      <c r="U21" s="74">
        <f t="shared" si="32"/>
        <v>0</v>
      </c>
      <c r="V21" s="74">
        <f t="shared" si="33"/>
        <v>0</v>
      </c>
      <c r="W21" s="67"/>
      <c r="X21" s="74">
        <f t="shared" si="34"/>
        <v>0</v>
      </c>
      <c r="Y21" s="74">
        <f t="shared" si="35"/>
        <v>0</v>
      </c>
      <c r="Z21" s="121">
        <f t="shared" si="36"/>
        <v>0</v>
      </c>
      <c r="AA21" s="148" t="str">
        <f t="shared" si="37"/>
        <v>OK</v>
      </c>
      <c r="AF21" s="5"/>
      <c r="AG21" s="5"/>
      <c r="AH21" s="5"/>
    </row>
    <row r="22" spans="1:34" ht="13.5" customHeight="1">
      <c r="A22" s="111"/>
      <c r="B22" s="130" t="s">
        <v>56</v>
      </c>
      <c r="C22" s="94"/>
      <c r="D22" s="67">
        <v>25</v>
      </c>
      <c r="E22" s="132"/>
      <c r="F22" s="76">
        <v>0</v>
      </c>
      <c r="G22" s="74">
        <f t="shared" si="19"/>
        <v>0</v>
      </c>
      <c r="H22" s="96">
        <f t="shared" si="20"/>
        <v>0</v>
      </c>
      <c r="I22" s="74">
        <f t="shared" si="21"/>
        <v>0</v>
      </c>
      <c r="J22" s="71">
        <f t="shared" si="22"/>
        <v>0</v>
      </c>
      <c r="K22" s="74">
        <f t="shared" si="23"/>
        <v>0</v>
      </c>
      <c r="L22" s="96">
        <f t="shared" si="24"/>
        <v>0</v>
      </c>
      <c r="M22" s="74">
        <f t="shared" si="25"/>
        <v>0</v>
      </c>
      <c r="N22" s="74">
        <f t="shared" si="26"/>
        <v>0</v>
      </c>
      <c r="O22" s="74">
        <f t="shared" si="27"/>
        <v>0</v>
      </c>
      <c r="P22" s="67"/>
      <c r="Q22" s="74">
        <f t="shared" si="28"/>
        <v>0</v>
      </c>
      <c r="R22" s="74">
        <f t="shared" si="29"/>
        <v>0</v>
      </c>
      <c r="S22" s="96">
        <f t="shared" si="30"/>
        <v>0</v>
      </c>
      <c r="T22" s="74">
        <f t="shared" si="31"/>
        <v>0</v>
      </c>
      <c r="U22" s="74">
        <f t="shared" si="32"/>
        <v>0</v>
      </c>
      <c r="V22" s="74">
        <f t="shared" si="33"/>
        <v>0</v>
      </c>
      <c r="W22" s="67"/>
      <c r="X22" s="74">
        <f t="shared" si="34"/>
        <v>0</v>
      </c>
      <c r="Y22" s="74">
        <f t="shared" si="35"/>
        <v>0</v>
      </c>
      <c r="Z22" s="121">
        <f t="shared" si="36"/>
        <v>0</v>
      </c>
      <c r="AA22" s="148" t="str">
        <f t="shared" si="37"/>
        <v>OK</v>
      </c>
      <c r="AF22" s="5"/>
      <c r="AG22" s="5"/>
      <c r="AH22" s="5"/>
    </row>
    <row r="23" spans="1:34" ht="13.5" customHeight="1">
      <c r="A23" s="111"/>
      <c r="B23" s="130" t="s">
        <v>56</v>
      </c>
      <c r="C23" s="94"/>
      <c r="D23" s="67">
        <v>25</v>
      </c>
      <c r="E23" s="132"/>
      <c r="F23" s="76">
        <v>0</v>
      </c>
      <c r="G23" s="74">
        <f t="shared" si="19"/>
        <v>0</v>
      </c>
      <c r="H23" s="96">
        <f t="shared" si="20"/>
        <v>0</v>
      </c>
      <c r="I23" s="74">
        <f t="shared" si="21"/>
        <v>0</v>
      </c>
      <c r="J23" s="71">
        <f t="shared" si="22"/>
        <v>0</v>
      </c>
      <c r="K23" s="74">
        <f t="shared" si="23"/>
        <v>0</v>
      </c>
      <c r="L23" s="96">
        <f t="shared" si="24"/>
        <v>0</v>
      </c>
      <c r="M23" s="74">
        <f t="shared" si="25"/>
        <v>0</v>
      </c>
      <c r="N23" s="74">
        <f t="shared" si="26"/>
        <v>0</v>
      </c>
      <c r="O23" s="74">
        <f t="shared" si="27"/>
        <v>0</v>
      </c>
      <c r="P23" s="67"/>
      <c r="Q23" s="74">
        <f t="shared" si="28"/>
        <v>0</v>
      </c>
      <c r="R23" s="74">
        <f t="shared" si="29"/>
        <v>0</v>
      </c>
      <c r="S23" s="96">
        <f t="shared" si="30"/>
        <v>0</v>
      </c>
      <c r="T23" s="74">
        <f t="shared" si="31"/>
        <v>0</v>
      </c>
      <c r="U23" s="74">
        <f t="shared" si="32"/>
        <v>0</v>
      </c>
      <c r="V23" s="74">
        <f t="shared" si="33"/>
        <v>0</v>
      </c>
      <c r="W23" s="67"/>
      <c r="X23" s="74">
        <f t="shared" si="34"/>
        <v>0</v>
      </c>
      <c r="Y23" s="74">
        <f t="shared" si="35"/>
        <v>0</v>
      </c>
      <c r="Z23" s="121">
        <f t="shared" si="36"/>
        <v>0</v>
      </c>
      <c r="AA23" s="148" t="str">
        <f t="shared" si="37"/>
        <v>OK</v>
      </c>
      <c r="AF23" s="5"/>
      <c r="AG23" s="5"/>
      <c r="AH23" s="5"/>
    </row>
    <row r="24" spans="1:34" ht="13.5" customHeight="1">
      <c r="A24" s="111"/>
      <c r="B24" s="130" t="s">
        <v>56</v>
      </c>
      <c r="C24" s="94"/>
      <c r="D24" s="67">
        <v>25</v>
      </c>
      <c r="E24" s="132"/>
      <c r="F24" s="76">
        <v>0</v>
      </c>
      <c r="G24" s="74">
        <f t="shared" si="19"/>
        <v>0</v>
      </c>
      <c r="H24" s="96">
        <f t="shared" si="20"/>
        <v>0</v>
      </c>
      <c r="I24" s="74">
        <f t="shared" si="21"/>
        <v>0</v>
      </c>
      <c r="J24" s="71">
        <f t="shared" si="22"/>
        <v>0</v>
      </c>
      <c r="K24" s="74">
        <f t="shared" si="23"/>
        <v>0</v>
      </c>
      <c r="L24" s="96">
        <f t="shared" si="24"/>
        <v>0</v>
      </c>
      <c r="M24" s="74">
        <f t="shared" si="25"/>
        <v>0</v>
      </c>
      <c r="N24" s="74">
        <f t="shared" si="26"/>
        <v>0</v>
      </c>
      <c r="O24" s="74">
        <f t="shared" si="27"/>
        <v>0</v>
      </c>
      <c r="P24" s="67"/>
      <c r="Q24" s="74">
        <f t="shared" si="28"/>
        <v>0</v>
      </c>
      <c r="R24" s="74">
        <f t="shared" si="29"/>
        <v>0</v>
      </c>
      <c r="S24" s="96">
        <f t="shared" si="30"/>
        <v>0</v>
      </c>
      <c r="T24" s="74">
        <f t="shared" si="31"/>
        <v>0</v>
      </c>
      <c r="U24" s="74">
        <f t="shared" si="32"/>
        <v>0</v>
      </c>
      <c r="V24" s="74">
        <f t="shared" si="33"/>
        <v>0</v>
      </c>
      <c r="W24" s="67"/>
      <c r="X24" s="74">
        <f t="shared" si="34"/>
        <v>0</v>
      </c>
      <c r="Y24" s="74">
        <f t="shared" si="35"/>
        <v>0</v>
      </c>
      <c r="Z24" s="121">
        <f t="shared" si="36"/>
        <v>0</v>
      </c>
      <c r="AA24" s="148" t="str">
        <f t="shared" si="37"/>
        <v>OK</v>
      </c>
      <c r="AF24" s="5"/>
      <c r="AG24" s="5"/>
      <c r="AH24" s="5"/>
    </row>
    <row r="25" spans="1:34" ht="13.5" customHeight="1">
      <c r="A25" s="111"/>
      <c r="B25" s="130" t="s">
        <v>56</v>
      </c>
      <c r="C25" s="94"/>
      <c r="D25" s="67">
        <v>25</v>
      </c>
      <c r="E25" s="132"/>
      <c r="F25" s="76">
        <v>0</v>
      </c>
      <c r="G25" s="74">
        <f t="shared" si="19"/>
        <v>0</v>
      </c>
      <c r="H25" s="96">
        <f t="shared" si="20"/>
        <v>0</v>
      </c>
      <c r="I25" s="74">
        <f t="shared" si="21"/>
        <v>0</v>
      </c>
      <c r="J25" s="71">
        <f t="shared" si="22"/>
        <v>0</v>
      </c>
      <c r="K25" s="74">
        <f t="shared" si="23"/>
        <v>0</v>
      </c>
      <c r="L25" s="96">
        <f t="shared" si="24"/>
        <v>0</v>
      </c>
      <c r="M25" s="74">
        <f t="shared" si="25"/>
        <v>0</v>
      </c>
      <c r="N25" s="74">
        <f t="shared" si="26"/>
        <v>0</v>
      </c>
      <c r="O25" s="74">
        <f t="shared" si="27"/>
        <v>0</v>
      </c>
      <c r="P25" s="67"/>
      <c r="Q25" s="74">
        <f t="shared" si="28"/>
        <v>0</v>
      </c>
      <c r="R25" s="74">
        <f t="shared" si="29"/>
        <v>0</v>
      </c>
      <c r="S25" s="96">
        <f t="shared" si="30"/>
        <v>0</v>
      </c>
      <c r="T25" s="74">
        <f t="shared" si="31"/>
        <v>0</v>
      </c>
      <c r="U25" s="74">
        <f t="shared" si="32"/>
        <v>0</v>
      </c>
      <c r="V25" s="74">
        <f t="shared" si="33"/>
        <v>0</v>
      </c>
      <c r="W25" s="67"/>
      <c r="X25" s="74">
        <f t="shared" si="34"/>
        <v>0</v>
      </c>
      <c r="Y25" s="74">
        <f t="shared" si="35"/>
        <v>0</v>
      </c>
      <c r="Z25" s="121">
        <f t="shared" si="36"/>
        <v>0</v>
      </c>
      <c r="AA25" s="148" t="str">
        <f t="shared" si="37"/>
        <v>OK</v>
      </c>
      <c r="AF25" s="5"/>
      <c r="AG25" s="5"/>
      <c r="AH25" s="5"/>
    </row>
    <row r="26" spans="1:34" ht="13.5" customHeight="1">
      <c r="A26" s="111"/>
      <c r="B26" s="130" t="s">
        <v>56</v>
      </c>
      <c r="C26" s="94"/>
      <c r="D26" s="67">
        <v>25</v>
      </c>
      <c r="E26" s="132"/>
      <c r="F26" s="76">
        <v>0</v>
      </c>
      <c r="G26" s="74">
        <f t="shared" si="19"/>
        <v>0</v>
      </c>
      <c r="H26" s="96">
        <f t="shared" si="20"/>
        <v>0</v>
      </c>
      <c r="I26" s="74">
        <f t="shared" si="21"/>
        <v>0</v>
      </c>
      <c r="J26" s="71">
        <f t="shared" si="22"/>
        <v>0</v>
      </c>
      <c r="K26" s="74">
        <f t="shared" si="23"/>
        <v>0</v>
      </c>
      <c r="L26" s="96">
        <f t="shared" si="24"/>
        <v>0</v>
      </c>
      <c r="M26" s="74">
        <f t="shared" si="25"/>
        <v>0</v>
      </c>
      <c r="N26" s="74">
        <f t="shared" si="26"/>
        <v>0</v>
      </c>
      <c r="O26" s="74">
        <f t="shared" si="27"/>
        <v>0</v>
      </c>
      <c r="P26" s="67"/>
      <c r="Q26" s="74">
        <f t="shared" si="28"/>
        <v>0</v>
      </c>
      <c r="R26" s="74">
        <f t="shared" si="29"/>
        <v>0</v>
      </c>
      <c r="S26" s="96">
        <f t="shared" si="30"/>
        <v>0</v>
      </c>
      <c r="T26" s="74">
        <f t="shared" si="31"/>
        <v>0</v>
      </c>
      <c r="U26" s="74">
        <f t="shared" si="32"/>
        <v>0</v>
      </c>
      <c r="V26" s="74">
        <f t="shared" si="33"/>
        <v>0</v>
      </c>
      <c r="W26" s="67"/>
      <c r="X26" s="74">
        <f t="shared" si="34"/>
        <v>0</v>
      </c>
      <c r="Y26" s="74">
        <f t="shared" si="35"/>
        <v>0</v>
      </c>
      <c r="Z26" s="121">
        <f t="shared" si="36"/>
        <v>0</v>
      </c>
      <c r="AA26" s="148" t="str">
        <f t="shared" si="37"/>
        <v>OK</v>
      </c>
      <c r="AF26" s="5"/>
      <c r="AG26" s="5"/>
      <c r="AH26" s="5"/>
    </row>
    <row r="27" spans="1:34" ht="13.5" customHeight="1">
      <c r="A27" s="111"/>
      <c r="B27" s="130" t="s">
        <v>56</v>
      </c>
      <c r="C27" s="94"/>
      <c r="D27" s="67">
        <v>25</v>
      </c>
      <c r="E27" s="132"/>
      <c r="F27" s="76">
        <v>0</v>
      </c>
      <c r="G27" s="74">
        <f t="shared" si="19"/>
        <v>0</v>
      </c>
      <c r="H27" s="96">
        <f t="shared" si="20"/>
        <v>0</v>
      </c>
      <c r="I27" s="74">
        <f t="shared" si="21"/>
        <v>0</v>
      </c>
      <c r="J27" s="71">
        <f t="shared" si="22"/>
        <v>0</v>
      </c>
      <c r="K27" s="74">
        <f t="shared" si="23"/>
        <v>0</v>
      </c>
      <c r="L27" s="96">
        <f t="shared" si="24"/>
        <v>0</v>
      </c>
      <c r="M27" s="74">
        <f t="shared" si="25"/>
        <v>0</v>
      </c>
      <c r="N27" s="74">
        <f t="shared" si="26"/>
        <v>0</v>
      </c>
      <c r="O27" s="74">
        <f t="shared" si="27"/>
        <v>0</v>
      </c>
      <c r="P27" s="67"/>
      <c r="Q27" s="74">
        <f t="shared" si="28"/>
        <v>0</v>
      </c>
      <c r="R27" s="74">
        <f t="shared" si="29"/>
        <v>0</v>
      </c>
      <c r="S27" s="96">
        <f t="shared" si="30"/>
        <v>0</v>
      </c>
      <c r="T27" s="74">
        <f t="shared" si="31"/>
        <v>0</v>
      </c>
      <c r="U27" s="74">
        <f t="shared" si="32"/>
        <v>0</v>
      </c>
      <c r="V27" s="74">
        <f t="shared" si="33"/>
        <v>0</v>
      </c>
      <c r="W27" s="67"/>
      <c r="X27" s="74">
        <f t="shared" si="34"/>
        <v>0</v>
      </c>
      <c r="Y27" s="74">
        <f t="shared" si="35"/>
        <v>0</v>
      </c>
      <c r="Z27" s="121">
        <f t="shared" si="36"/>
        <v>0</v>
      </c>
      <c r="AA27" s="148" t="str">
        <f t="shared" si="37"/>
        <v>OK</v>
      </c>
      <c r="AF27" s="5"/>
      <c r="AG27" s="5"/>
      <c r="AH27" s="5"/>
    </row>
    <row r="28" spans="1:34" ht="13.5" customHeight="1">
      <c r="A28" s="111"/>
      <c r="B28" s="93" t="s">
        <v>56</v>
      </c>
      <c r="C28" s="94"/>
      <c r="D28" s="67">
        <v>25</v>
      </c>
      <c r="E28" s="76"/>
      <c r="F28" s="76">
        <v>0</v>
      </c>
      <c r="G28" s="74">
        <f t="shared" si="1"/>
        <v>0</v>
      </c>
      <c r="H28" s="96">
        <f t="shared" si="2"/>
        <v>0</v>
      </c>
      <c r="I28" s="74">
        <f t="shared" si="3"/>
        <v>0</v>
      </c>
      <c r="J28" s="71">
        <f t="shared" si="0"/>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c r="AF28" s="5"/>
      <c r="AG28" s="5"/>
      <c r="AH28" s="5"/>
    </row>
    <row r="29" spans="1:34" ht="13.5" customHeight="1">
      <c r="A29" s="111"/>
      <c r="B29" s="93" t="s">
        <v>56</v>
      </c>
      <c r="C29" s="94"/>
      <c r="D29" s="67">
        <v>25</v>
      </c>
      <c r="E29" s="76"/>
      <c r="F29" s="76">
        <v>0</v>
      </c>
      <c r="G29" s="74">
        <f t="shared" si="1"/>
        <v>0</v>
      </c>
      <c r="H29" s="96">
        <f t="shared" si="2"/>
        <v>0</v>
      </c>
      <c r="I29" s="74">
        <f t="shared" si="3"/>
        <v>0</v>
      </c>
      <c r="J29" s="71">
        <f t="shared" si="0"/>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c r="AF29" s="5"/>
      <c r="AG29" s="5"/>
      <c r="AH29" s="5"/>
    </row>
    <row r="30" spans="1:34" ht="13.5" customHeight="1">
      <c r="A30" s="111"/>
      <c r="B30" s="93" t="s">
        <v>56</v>
      </c>
      <c r="C30" s="94"/>
      <c r="D30" s="67">
        <v>25</v>
      </c>
      <c r="E30" s="76"/>
      <c r="F30" s="76">
        <v>0</v>
      </c>
      <c r="G30" s="74">
        <f t="shared" si="1"/>
        <v>0</v>
      </c>
      <c r="H30" s="96">
        <f t="shared" si="2"/>
        <v>0</v>
      </c>
      <c r="I30" s="74">
        <f t="shared" si="3"/>
        <v>0</v>
      </c>
      <c r="J30" s="71">
        <f t="shared" si="0"/>
        <v>0</v>
      </c>
      <c r="K30" s="74">
        <f>IF(H30*J30&gt;I30,-I30,-H30*J30)</f>
        <v>0</v>
      </c>
      <c r="L30" s="96">
        <f>+I30+K30</f>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c r="AF30" s="5"/>
      <c r="AG30" s="5"/>
      <c r="AH30" s="5"/>
    </row>
    <row r="31" spans="1:34" ht="13.5" customHeight="1">
      <c r="A31" s="111"/>
      <c r="B31" s="93" t="s">
        <v>56</v>
      </c>
      <c r="C31" s="94"/>
      <c r="D31" s="67">
        <v>25</v>
      </c>
      <c r="E31" s="76"/>
      <c r="F31" s="76">
        <v>0</v>
      </c>
      <c r="G31" s="74">
        <f t="shared" si="1"/>
        <v>0</v>
      </c>
      <c r="H31" s="96">
        <f t="shared" si="2"/>
        <v>0</v>
      </c>
      <c r="I31" s="74">
        <f t="shared" si="3"/>
        <v>0</v>
      </c>
      <c r="J31" s="71">
        <f t="shared" si="0"/>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c r="AF31" s="5"/>
      <c r="AG31" s="5"/>
      <c r="AH31" s="5"/>
    </row>
    <row r="32" spans="1:34" ht="13.5" customHeight="1">
      <c r="A32" s="112"/>
      <c r="B32" s="93" t="s">
        <v>56</v>
      </c>
      <c r="C32" s="164"/>
      <c r="D32" s="67">
        <v>25</v>
      </c>
      <c r="E32" s="76"/>
      <c r="F32" s="76">
        <v>0</v>
      </c>
      <c r="G32" s="74">
        <f t="shared" si="1"/>
        <v>0</v>
      </c>
      <c r="H32" s="96">
        <f t="shared" si="2"/>
        <v>0</v>
      </c>
      <c r="I32" s="74">
        <f t="shared" si="3"/>
        <v>0</v>
      </c>
      <c r="J32" s="71">
        <f t="shared" si="0"/>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c r="AF32" s="5"/>
      <c r="AG32" s="5"/>
      <c r="AH32" s="5"/>
    </row>
    <row r="33" spans="1:34" ht="13.5" customHeight="1">
      <c r="A33" s="111"/>
      <c r="B33" s="93" t="s">
        <v>56</v>
      </c>
      <c r="C33" s="94"/>
      <c r="D33" s="67">
        <v>25</v>
      </c>
      <c r="E33" s="76"/>
      <c r="F33" s="76">
        <v>0</v>
      </c>
      <c r="G33" s="74">
        <f t="shared" si="1"/>
        <v>0</v>
      </c>
      <c r="H33" s="96">
        <f t="shared" si="2"/>
        <v>0</v>
      </c>
      <c r="I33" s="74">
        <f t="shared" si="3"/>
        <v>0</v>
      </c>
      <c r="J33" s="71">
        <f t="shared" si="0"/>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c r="AF33" s="5"/>
      <c r="AG33" s="5"/>
      <c r="AH33" s="5"/>
    </row>
    <row r="34" spans="1:34" ht="13.5" customHeight="1">
      <c r="A34" s="112"/>
      <c r="B34" s="93" t="s">
        <v>56</v>
      </c>
      <c r="C34" s="95"/>
      <c r="D34" s="67">
        <v>25</v>
      </c>
      <c r="E34" s="76"/>
      <c r="F34" s="76">
        <v>0</v>
      </c>
      <c r="G34" s="74">
        <f t="shared" si="1"/>
        <v>0</v>
      </c>
      <c r="H34" s="96">
        <f t="shared" si="2"/>
        <v>0</v>
      </c>
      <c r="I34" s="74">
        <f t="shared" si="3"/>
        <v>0</v>
      </c>
      <c r="J34" s="71">
        <f t="shared" si="0"/>
        <v>0</v>
      </c>
      <c r="K34" s="74">
        <f t="shared" si="4"/>
        <v>0</v>
      </c>
      <c r="L34" s="96">
        <f t="shared" si="5"/>
        <v>0</v>
      </c>
      <c r="M34" s="74">
        <f t="shared" si="6"/>
        <v>0</v>
      </c>
      <c r="N34" s="74">
        <f t="shared" si="7"/>
        <v>0</v>
      </c>
      <c r="O34" s="74">
        <f t="shared" si="8"/>
        <v>0</v>
      </c>
      <c r="P34" s="67"/>
      <c r="Q34" s="74">
        <f t="shared" si="9"/>
        <v>0</v>
      </c>
      <c r="R34" s="74">
        <f t="shared" si="10"/>
        <v>0</v>
      </c>
      <c r="S34" s="96">
        <f t="shared" si="11"/>
        <v>0</v>
      </c>
      <c r="T34" s="74">
        <f t="shared" si="12"/>
        <v>0</v>
      </c>
      <c r="U34" s="74">
        <f t="shared" si="13"/>
        <v>0</v>
      </c>
      <c r="V34" s="74">
        <f t="shared" si="14"/>
        <v>0</v>
      </c>
      <c r="W34" s="67"/>
      <c r="X34" s="74">
        <f t="shared" si="15"/>
        <v>0</v>
      </c>
      <c r="Y34" s="74">
        <f t="shared" si="16"/>
        <v>0</v>
      </c>
      <c r="Z34" s="121">
        <f t="shared" si="17"/>
        <v>0</v>
      </c>
      <c r="AA34" s="148" t="str">
        <f t="shared" si="18"/>
        <v>OK</v>
      </c>
      <c r="AF34" s="5"/>
      <c r="AG34" s="5"/>
      <c r="AH34" s="5"/>
    </row>
    <row r="35" spans="1:34" ht="13.5" customHeight="1">
      <c r="A35" s="112"/>
      <c r="B35" s="93" t="s">
        <v>56</v>
      </c>
      <c r="C35" s="95"/>
      <c r="D35" s="67">
        <v>25</v>
      </c>
      <c r="E35" s="76"/>
      <c r="F35" s="76">
        <v>0</v>
      </c>
      <c r="G35" s="74">
        <f t="shared" si="1"/>
        <v>0</v>
      </c>
      <c r="H35" s="96">
        <f t="shared" si="2"/>
        <v>0</v>
      </c>
      <c r="I35" s="74">
        <f t="shared" si="3"/>
        <v>0</v>
      </c>
      <c r="J35" s="71">
        <f t="shared" si="0"/>
        <v>0</v>
      </c>
      <c r="K35" s="74">
        <f t="shared" si="4"/>
        <v>0</v>
      </c>
      <c r="L35" s="96">
        <f t="shared" si="5"/>
        <v>0</v>
      </c>
      <c r="M35" s="74">
        <f t="shared" si="6"/>
        <v>0</v>
      </c>
      <c r="N35" s="74">
        <f t="shared" si="7"/>
        <v>0</v>
      </c>
      <c r="O35" s="74">
        <f t="shared" si="8"/>
        <v>0</v>
      </c>
      <c r="P35" s="67"/>
      <c r="Q35" s="74">
        <f t="shared" si="9"/>
        <v>0</v>
      </c>
      <c r="R35" s="74">
        <f t="shared" si="10"/>
        <v>0</v>
      </c>
      <c r="S35" s="96">
        <f t="shared" si="11"/>
        <v>0</v>
      </c>
      <c r="T35" s="74">
        <f t="shared" si="12"/>
        <v>0</v>
      </c>
      <c r="U35" s="74">
        <f t="shared" si="13"/>
        <v>0</v>
      </c>
      <c r="V35" s="74">
        <f t="shared" si="14"/>
        <v>0</v>
      </c>
      <c r="W35" s="67"/>
      <c r="X35" s="74">
        <f t="shared" si="15"/>
        <v>0</v>
      </c>
      <c r="Y35" s="74">
        <f t="shared" si="16"/>
        <v>0</v>
      </c>
      <c r="Z35" s="121">
        <f t="shared" si="17"/>
        <v>0</v>
      </c>
      <c r="AA35" s="148" t="str">
        <f t="shared" si="18"/>
        <v>OK</v>
      </c>
      <c r="AF35" s="5"/>
      <c r="AG35" s="5"/>
      <c r="AH35" s="5"/>
    </row>
    <row r="36" spans="1:27" ht="13.5" customHeight="1">
      <c r="A36" s="112"/>
      <c r="B36" s="93" t="s">
        <v>56</v>
      </c>
      <c r="C36" s="95"/>
      <c r="D36" s="67">
        <v>25</v>
      </c>
      <c r="E36" s="76"/>
      <c r="F36" s="76">
        <v>0</v>
      </c>
      <c r="G36" s="74">
        <f t="shared" si="1"/>
        <v>0</v>
      </c>
      <c r="H36" s="96">
        <f t="shared" si="2"/>
        <v>0</v>
      </c>
      <c r="I36" s="74">
        <f t="shared" si="3"/>
        <v>0</v>
      </c>
      <c r="J36" s="71">
        <f t="shared" si="0"/>
        <v>0</v>
      </c>
      <c r="K36" s="74">
        <f t="shared" si="4"/>
        <v>0</v>
      </c>
      <c r="L36" s="96">
        <f t="shared" si="5"/>
        <v>0</v>
      </c>
      <c r="M36" s="74">
        <f t="shared" si="6"/>
        <v>0</v>
      </c>
      <c r="N36" s="74">
        <f t="shared" si="7"/>
        <v>0</v>
      </c>
      <c r="O36" s="74">
        <f t="shared" si="8"/>
        <v>0</v>
      </c>
      <c r="P36" s="67"/>
      <c r="Q36" s="74">
        <f t="shared" si="9"/>
        <v>0</v>
      </c>
      <c r="R36" s="74">
        <f t="shared" si="10"/>
        <v>0</v>
      </c>
      <c r="S36" s="96">
        <f t="shared" si="11"/>
        <v>0</v>
      </c>
      <c r="T36" s="74">
        <f t="shared" si="12"/>
        <v>0</v>
      </c>
      <c r="U36" s="74">
        <f t="shared" si="13"/>
        <v>0</v>
      </c>
      <c r="V36" s="74">
        <f t="shared" si="14"/>
        <v>0</v>
      </c>
      <c r="W36" s="67"/>
      <c r="X36" s="74">
        <f t="shared" si="15"/>
        <v>0</v>
      </c>
      <c r="Y36" s="74">
        <f t="shared" si="16"/>
        <v>0</v>
      </c>
      <c r="Z36" s="121">
        <f t="shared" si="17"/>
        <v>0</v>
      </c>
      <c r="AA36" s="148" t="str">
        <f t="shared" si="18"/>
        <v>OK</v>
      </c>
    </row>
    <row r="37" spans="1:27" ht="13.5" customHeight="1">
      <c r="A37" s="111"/>
      <c r="B37" s="93" t="s">
        <v>56</v>
      </c>
      <c r="C37" s="94"/>
      <c r="D37" s="67">
        <v>25</v>
      </c>
      <c r="E37" s="76"/>
      <c r="F37" s="76">
        <v>0</v>
      </c>
      <c r="G37" s="74">
        <f t="shared" si="1"/>
        <v>0</v>
      </c>
      <c r="H37" s="96">
        <f t="shared" si="2"/>
        <v>0</v>
      </c>
      <c r="I37" s="74">
        <f t="shared" si="3"/>
        <v>0</v>
      </c>
      <c r="J37" s="71">
        <f t="shared" si="0"/>
        <v>0</v>
      </c>
      <c r="K37" s="74">
        <f t="shared" si="4"/>
        <v>0</v>
      </c>
      <c r="L37" s="96">
        <f t="shared" si="5"/>
        <v>0</v>
      </c>
      <c r="M37" s="74">
        <f t="shared" si="6"/>
        <v>0</v>
      </c>
      <c r="N37" s="74">
        <f t="shared" si="7"/>
        <v>0</v>
      </c>
      <c r="O37" s="74">
        <f t="shared" si="8"/>
        <v>0</v>
      </c>
      <c r="P37" s="67"/>
      <c r="Q37" s="74">
        <f t="shared" si="9"/>
        <v>0</v>
      </c>
      <c r="R37" s="74">
        <f t="shared" si="10"/>
        <v>0</v>
      </c>
      <c r="S37" s="96">
        <f t="shared" si="11"/>
        <v>0</v>
      </c>
      <c r="T37" s="74">
        <f t="shared" si="12"/>
        <v>0</v>
      </c>
      <c r="U37" s="74">
        <f t="shared" si="13"/>
        <v>0</v>
      </c>
      <c r="V37" s="74">
        <f t="shared" si="14"/>
        <v>0</v>
      </c>
      <c r="W37" s="67"/>
      <c r="X37" s="74">
        <f t="shared" si="15"/>
        <v>0</v>
      </c>
      <c r="Y37" s="74">
        <f t="shared" si="16"/>
        <v>0</v>
      </c>
      <c r="Z37" s="121">
        <f t="shared" si="17"/>
        <v>0</v>
      </c>
      <c r="AA37" s="148" t="str">
        <f t="shared" si="18"/>
        <v>OK</v>
      </c>
    </row>
    <row r="38" spans="1:27" ht="13.5" customHeight="1">
      <c r="A38" s="110"/>
      <c r="B38" s="93" t="s">
        <v>56</v>
      </c>
      <c r="C38" s="68"/>
      <c r="D38" s="67">
        <v>25</v>
      </c>
      <c r="E38" s="76"/>
      <c r="F38" s="76">
        <v>0</v>
      </c>
      <c r="G38" s="74">
        <f t="shared" si="1"/>
        <v>0</v>
      </c>
      <c r="H38" s="96">
        <f t="shared" si="2"/>
        <v>0</v>
      </c>
      <c r="I38" s="74">
        <f t="shared" si="3"/>
        <v>0</v>
      </c>
      <c r="J38" s="71">
        <f t="shared" si="0"/>
        <v>0</v>
      </c>
      <c r="K38" s="74">
        <f t="shared" si="4"/>
        <v>0</v>
      </c>
      <c r="L38" s="96">
        <f t="shared" si="5"/>
        <v>0</v>
      </c>
      <c r="M38" s="74">
        <f t="shared" si="6"/>
        <v>0</v>
      </c>
      <c r="N38" s="74">
        <f t="shared" si="7"/>
        <v>0</v>
      </c>
      <c r="O38" s="74">
        <f t="shared" si="8"/>
        <v>0</v>
      </c>
      <c r="P38" s="67"/>
      <c r="Q38" s="74">
        <f t="shared" si="9"/>
        <v>0</v>
      </c>
      <c r="R38" s="74">
        <f t="shared" si="10"/>
        <v>0</v>
      </c>
      <c r="S38" s="96">
        <f t="shared" si="11"/>
        <v>0</v>
      </c>
      <c r="T38" s="74">
        <f t="shared" si="12"/>
        <v>0</v>
      </c>
      <c r="U38" s="74">
        <f t="shared" si="13"/>
        <v>0</v>
      </c>
      <c r="V38" s="74">
        <f t="shared" si="14"/>
        <v>0</v>
      </c>
      <c r="W38" s="67"/>
      <c r="X38" s="74">
        <f t="shared" si="15"/>
        <v>0</v>
      </c>
      <c r="Y38" s="74">
        <f t="shared" si="16"/>
        <v>0</v>
      </c>
      <c r="Z38" s="121">
        <f t="shared" si="17"/>
        <v>0</v>
      </c>
      <c r="AA38" s="148" t="str">
        <f t="shared" si="18"/>
        <v>OK</v>
      </c>
    </row>
    <row r="39" spans="1:27" ht="13.5" customHeight="1">
      <c r="A39" s="110"/>
      <c r="B39" s="93" t="s">
        <v>56</v>
      </c>
      <c r="C39" s="68"/>
      <c r="D39" s="67">
        <v>25</v>
      </c>
      <c r="E39" s="76"/>
      <c r="F39" s="76">
        <v>0</v>
      </c>
      <c r="G39" s="74">
        <f t="shared" si="1"/>
        <v>0</v>
      </c>
      <c r="H39" s="96">
        <f t="shared" si="2"/>
        <v>0</v>
      </c>
      <c r="I39" s="74">
        <f t="shared" si="3"/>
        <v>0</v>
      </c>
      <c r="J39" s="71">
        <f t="shared" si="0"/>
        <v>0</v>
      </c>
      <c r="K39" s="74">
        <f t="shared" si="4"/>
        <v>0</v>
      </c>
      <c r="L39" s="96">
        <f t="shared" si="5"/>
        <v>0</v>
      </c>
      <c r="M39" s="74">
        <f t="shared" si="6"/>
        <v>0</v>
      </c>
      <c r="N39" s="74">
        <f t="shared" si="7"/>
        <v>0</v>
      </c>
      <c r="O39" s="74">
        <f t="shared" si="8"/>
        <v>0</v>
      </c>
      <c r="P39" s="67"/>
      <c r="Q39" s="74">
        <f t="shared" si="9"/>
        <v>0</v>
      </c>
      <c r="R39" s="74">
        <f t="shared" si="10"/>
        <v>0</v>
      </c>
      <c r="S39" s="96">
        <f t="shared" si="11"/>
        <v>0</v>
      </c>
      <c r="T39" s="74">
        <f t="shared" si="12"/>
        <v>0</v>
      </c>
      <c r="U39" s="74">
        <f t="shared" si="13"/>
        <v>0</v>
      </c>
      <c r="V39" s="74">
        <f t="shared" si="14"/>
        <v>0</v>
      </c>
      <c r="W39" s="67"/>
      <c r="X39" s="74">
        <f t="shared" si="15"/>
        <v>0</v>
      </c>
      <c r="Y39" s="74">
        <f t="shared" si="16"/>
        <v>0</v>
      </c>
      <c r="Z39" s="121">
        <f t="shared" si="17"/>
        <v>0</v>
      </c>
      <c r="AA39" s="148" t="str">
        <f t="shared" si="18"/>
        <v>OK</v>
      </c>
    </row>
    <row r="40" spans="1:27" ht="13.5" customHeight="1">
      <c r="A40" s="112"/>
      <c r="B40" s="93" t="s">
        <v>56</v>
      </c>
      <c r="C40" s="95"/>
      <c r="D40" s="67">
        <v>25</v>
      </c>
      <c r="E40" s="76"/>
      <c r="F40" s="76">
        <v>0</v>
      </c>
      <c r="G40" s="74">
        <f t="shared" si="1"/>
        <v>0</v>
      </c>
      <c r="H40" s="96">
        <f t="shared" si="2"/>
        <v>0</v>
      </c>
      <c r="I40" s="74">
        <f t="shared" si="3"/>
        <v>0</v>
      </c>
      <c r="J40" s="71">
        <f t="shared" si="0"/>
        <v>0</v>
      </c>
      <c r="K40" s="74">
        <f t="shared" si="4"/>
        <v>0</v>
      </c>
      <c r="L40" s="96">
        <f t="shared" si="5"/>
        <v>0</v>
      </c>
      <c r="M40" s="74">
        <f t="shared" si="6"/>
        <v>0</v>
      </c>
      <c r="N40" s="74">
        <f t="shared" si="7"/>
        <v>0</v>
      </c>
      <c r="O40" s="74">
        <f t="shared" si="8"/>
        <v>0</v>
      </c>
      <c r="P40" s="67"/>
      <c r="Q40" s="74">
        <f t="shared" si="9"/>
        <v>0</v>
      </c>
      <c r="R40" s="74">
        <f t="shared" si="10"/>
        <v>0</v>
      </c>
      <c r="S40" s="96">
        <f t="shared" si="11"/>
        <v>0</v>
      </c>
      <c r="T40" s="74">
        <f t="shared" si="12"/>
        <v>0</v>
      </c>
      <c r="U40" s="74">
        <f t="shared" si="13"/>
        <v>0</v>
      </c>
      <c r="V40" s="74">
        <f t="shared" si="14"/>
        <v>0</v>
      </c>
      <c r="W40" s="67"/>
      <c r="X40" s="74">
        <f t="shared" si="15"/>
        <v>0</v>
      </c>
      <c r="Y40" s="74">
        <f t="shared" si="16"/>
        <v>0</v>
      </c>
      <c r="Z40" s="121">
        <f t="shared" si="17"/>
        <v>0</v>
      </c>
      <c r="AA40" s="148" t="str">
        <f t="shared" si="18"/>
        <v>OK</v>
      </c>
    </row>
    <row r="41" spans="1:27" ht="13.5" customHeight="1">
      <c r="A41" s="112"/>
      <c r="B41" s="93" t="s">
        <v>56</v>
      </c>
      <c r="C41" s="95"/>
      <c r="D41" s="67">
        <v>25</v>
      </c>
      <c r="E41" s="76"/>
      <c r="F41" s="76">
        <v>0</v>
      </c>
      <c r="G41" s="74">
        <f t="shared" si="1"/>
        <v>0</v>
      </c>
      <c r="H41" s="96">
        <f t="shared" si="2"/>
        <v>0</v>
      </c>
      <c r="I41" s="74">
        <f t="shared" si="3"/>
        <v>0</v>
      </c>
      <c r="J41" s="71">
        <f t="shared" si="0"/>
        <v>0</v>
      </c>
      <c r="K41" s="74">
        <f t="shared" si="4"/>
        <v>0</v>
      </c>
      <c r="L41" s="96">
        <f t="shared" si="5"/>
        <v>0</v>
      </c>
      <c r="M41" s="74">
        <f t="shared" si="6"/>
        <v>0</v>
      </c>
      <c r="N41" s="74">
        <f t="shared" si="7"/>
        <v>0</v>
      </c>
      <c r="O41" s="74">
        <f t="shared" si="8"/>
        <v>0</v>
      </c>
      <c r="P41" s="67"/>
      <c r="Q41" s="74">
        <f t="shared" si="9"/>
        <v>0</v>
      </c>
      <c r="R41" s="74">
        <f t="shared" si="10"/>
        <v>0</v>
      </c>
      <c r="S41" s="96">
        <f t="shared" si="11"/>
        <v>0</v>
      </c>
      <c r="T41" s="74">
        <f t="shared" si="12"/>
        <v>0</v>
      </c>
      <c r="U41" s="74">
        <f t="shared" si="13"/>
        <v>0</v>
      </c>
      <c r="V41" s="74">
        <f t="shared" si="14"/>
        <v>0</v>
      </c>
      <c r="W41" s="67"/>
      <c r="X41" s="74">
        <f t="shared" si="15"/>
        <v>0</v>
      </c>
      <c r="Y41" s="74">
        <f t="shared" si="16"/>
        <v>0</v>
      </c>
      <c r="Z41" s="121">
        <f t="shared" si="17"/>
        <v>0</v>
      </c>
      <c r="AA41" s="148" t="str">
        <f t="shared" si="18"/>
        <v>OK</v>
      </c>
    </row>
    <row r="42" spans="1:27" ht="13.5" customHeight="1">
      <c r="A42" s="112"/>
      <c r="B42" s="93" t="s">
        <v>56</v>
      </c>
      <c r="C42" s="95"/>
      <c r="D42" s="67">
        <v>25</v>
      </c>
      <c r="E42" s="76"/>
      <c r="F42" s="76">
        <v>0</v>
      </c>
      <c r="G42" s="74">
        <f t="shared" si="1"/>
        <v>0</v>
      </c>
      <c r="H42" s="96">
        <f t="shared" si="2"/>
        <v>0</v>
      </c>
      <c r="I42" s="74">
        <f t="shared" si="3"/>
        <v>0</v>
      </c>
      <c r="J42" s="71">
        <f t="shared" si="0"/>
        <v>0</v>
      </c>
      <c r="K42" s="74">
        <f t="shared" si="4"/>
        <v>0</v>
      </c>
      <c r="L42" s="96">
        <f t="shared" si="5"/>
        <v>0</v>
      </c>
      <c r="M42" s="74">
        <f t="shared" si="6"/>
        <v>0</v>
      </c>
      <c r="N42" s="74">
        <f t="shared" si="7"/>
        <v>0</v>
      </c>
      <c r="O42" s="74">
        <f t="shared" si="8"/>
        <v>0</v>
      </c>
      <c r="P42" s="67"/>
      <c r="Q42" s="74">
        <f t="shared" si="9"/>
        <v>0</v>
      </c>
      <c r="R42" s="74">
        <f t="shared" si="10"/>
        <v>0</v>
      </c>
      <c r="S42" s="96">
        <f t="shared" si="11"/>
        <v>0</v>
      </c>
      <c r="T42" s="74">
        <f t="shared" si="12"/>
        <v>0</v>
      </c>
      <c r="U42" s="74">
        <f t="shared" si="13"/>
        <v>0</v>
      </c>
      <c r="V42" s="74">
        <f t="shared" si="14"/>
        <v>0</v>
      </c>
      <c r="W42" s="67"/>
      <c r="X42" s="74">
        <f t="shared" si="15"/>
        <v>0</v>
      </c>
      <c r="Y42" s="74">
        <f t="shared" si="16"/>
        <v>0</v>
      </c>
      <c r="Z42" s="121">
        <f t="shared" si="17"/>
        <v>0</v>
      </c>
      <c r="AA42" s="148" t="str">
        <f t="shared" si="18"/>
        <v>OK</v>
      </c>
    </row>
    <row r="43" spans="1:27" ht="13.5" customHeight="1">
      <c r="A43" s="112"/>
      <c r="B43" s="93" t="s">
        <v>56</v>
      </c>
      <c r="C43" s="95"/>
      <c r="D43" s="67">
        <v>25</v>
      </c>
      <c r="E43" s="76"/>
      <c r="F43" s="76">
        <v>0</v>
      </c>
      <c r="G43" s="74">
        <f t="shared" si="1"/>
        <v>0</v>
      </c>
      <c r="H43" s="96">
        <f t="shared" si="2"/>
        <v>0</v>
      </c>
      <c r="I43" s="74">
        <f t="shared" si="3"/>
        <v>0</v>
      </c>
      <c r="J43" s="71">
        <f t="shared" si="0"/>
        <v>0</v>
      </c>
      <c r="K43" s="74">
        <f t="shared" si="4"/>
        <v>0</v>
      </c>
      <c r="L43" s="96">
        <f t="shared" si="5"/>
        <v>0</v>
      </c>
      <c r="M43" s="74">
        <f t="shared" si="6"/>
        <v>0</v>
      </c>
      <c r="N43" s="74">
        <f t="shared" si="7"/>
        <v>0</v>
      </c>
      <c r="O43" s="74">
        <f t="shared" si="8"/>
        <v>0</v>
      </c>
      <c r="P43" s="67"/>
      <c r="Q43" s="74">
        <f t="shared" si="9"/>
        <v>0</v>
      </c>
      <c r="R43" s="74">
        <f t="shared" si="10"/>
        <v>0</v>
      </c>
      <c r="S43" s="96">
        <f t="shared" si="11"/>
        <v>0</v>
      </c>
      <c r="T43" s="74">
        <f t="shared" si="12"/>
        <v>0</v>
      </c>
      <c r="U43" s="74">
        <f t="shared" si="13"/>
        <v>0</v>
      </c>
      <c r="V43" s="74">
        <f t="shared" si="14"/>
        <v>0</v>
      </c>
      <c r="W43" s="67"/>
      <c r="X43" s="74">
        <f t="shared" si="15"/>
        <v>0</v>
      </c>
      <c r="Y43" s="74">
        <f t="shared" si="16"/>
        <v>0</v>
      </c>
      <c r="Z43" s="121">
        <f t="shared" si="17"/>
        <v>0</v>
      </c>
      <c r="AA43" s="148" t="str">
        <f t="shared" si="18"/>
        <v>OK</v>
      </c>
    </row>
    <row r="44" spans="1:27" ht="12" customHeight="1">
      <c r="A44" s="112"/>
      <c r="B44" s="93" t="s">
        <v>56</v>
      </c>
      <c r="C44" s="95"/>
      <c r="D44" s="67">
        <v>25</v>
      </c>
      <c r="E44" s="76"/>
      <c r="F44" s="76">
        <v>0</v>
      </c>
      <c r="G44" s="74">
        <f t="shared" si="1"/>
        <v>0</v>
      </c>
      <c r="H44" s="96">
        <f t="shared" si="2"/>
        <v>0</v>
      </c>
      <c r="I44" s="74">
        <f t="shared" si="3"/>
        <v>0</v>
      </c>
      <c r="J44" s="71">
        <f t="shared" si="0"/>
        <v>0</v>
      </c>
      <c r="K44" s="74">
        <f t="shared" si="4"/>
        <v>0</v>
      </c>
      <c r="L44" s="96">
        <f t="shared" si="5"/>
        <v>0</v>
      </c>
      <c r="M44" s="74">
        <f t="shared" si="6"/>
        <v>0</v>
      </c>
      <c r="N44" s="74">
        <f t="shared" si="7"/>
        <v>0</v>
      </c>
      <c r="O44" s="74">
        <f t="shared" si="8"/>
        <v>0</v>
      </c>
      <c r="P44" s="67"/>
      <c r="Q44" s="74">
        <f t="shared" si="9"/>
        <v>0</v>
      </c>
      <c r="R44" s="74">
        <f t="shared" si="10"/>
        <v>0</v>
      </c>
      <c r="S44" s="96">
        <f t="shared" si="11"/>
        <v>0</v>
      </c>
      <c r="T44" s="74">
        <f t="shared" si="12"/>
        <v>0</v>
      </c>
      <c r="U44" s="74">
        <f t="shared" si="13"/>
        <v>0</v>
      </c>
      <c r="V44" s="74">
        <f t="shared" si="14"/>
        <v>0</v>
      </c>
      <c r="W44" s="67"/>
      <c r="X44" s="74">
        <f t="shared" si="15"/>
        <v>0</v>
      </c>
      <c r="Y44" s="74">
        <f t="shared" si="16"/>
        <v>0</v>
      </c>
      <c r="Z44" s="121">
        <f t="shared" si="17"/>
        <v>0</v>
      </c>
      <c r="AA44" s="148" t="str">
        <f t="shared" si="18"/>
        <v>OK</v>
      </c>
    </row>
    <row r="45" spans="1:27" ht="12" customHeight="1">
      <c r="A45" s="112"/>
      <c r="B45" s="93" t="s">
        <v>56</v>
      </c>
      <c r="C45" s="95"/>
      <c r="D45" s="67">
        <v>25</v>
      </c>
      <c r="E45" s="76"/>
      <c r="F45" s="76">
        <v>0</v>
      </c>
      <c r="G45" s="74">
        <f t="shared" si="1"/>
        <v>0</v>
      </c>
      <c r="H45" s="96">
        <f t="shared" si="2"/>
        <v>0</v>
      </c>
      <c r="I45" s="74">
        <f t="shared" si="3"/>
        <v>0</v>
      </c>
      <c r="J45" s="71">
        <f t="shared" si="0"/>
        <v>0</v>
      </c>
      <c r="K45" s="74">
        <f t="shared" si="4"/>
        <v>0</v>
      </c>
      <c r="L45" s="96">
        <f t="shared" si="5"/>
        <v>0</v>
      </c>
      <c r="M45" s="74">
        <f t="shared" si="6"/>
        <v>0</v>
      </c>
      <c r="N45" s="74">
        <f t="shared" si="7"/>
        <v>0</v>
      </c>
      <c r="O45" s="74">
        <f t="shared" si="8"/>
        <v>0</v>
      </c>
      <c r="P45" s="67"/>
      <c r="Q45" s="74">
        <f t="shared" si="9"/>
        <v>0</v>
      </c>
      <c r="R45" s="74">
        <f t="shared" si="10"/>
        <v>0</v>
      </c>
      <c r="S45" s="96">
        <f t="shared" si="11"/>
        <v>0</v>
      </c>
      <c r="T45" s="74">
        <f t="shared" si="12"/>
        <v>0</v>
      </c>
      <c r="U45" s="74">
        <f t="shared" si="13"/>
        <v>0</v>
      </c>
      <c r="V45" s="74">
        <f t="shared" si="14"/>
        <v>0</v>
      </c>
      <c r="W45" s="67"/>
      <c r="X45" s="74">
        <f t="shared" si="15"/>
        <v>0</v>
      </c>
      <c r="Y45" s="74">
        <f t="shared" si="16"/>
        <v>0</v>
      </c>
      <c r="Z45" s="121">
        <f t="shared" si="17"/>
        <v>0</v>
      </c>
      <c r="AA45" s="148" t="str">
        <f t="shared" si="18"/>
        <v>OK</v>
      </c>
    </row>
    <row r="46" spans="1:27" ht="12" customHeight="1">
      <c r="A46" s="112"/>
      <c r="B46" s="93" t="s">
        <v>56</v>
      </c>
      <c r="C46" s="95"/>
      <c r="D46" s="67">
        <v>25</v>
      </c>
      <c r="E46" s="76"/>
      <c r="F46" s="76">
        <v>0</v>
      </c>
      <c r="G46" s="74">
        <f t="shared" si="1"/>
        <v>0</v>
      </c>
      <c r="H46" s="96">
        <f t="shared" si="2"/>
        <v>0</v>
      </c>
      <c r="I46" s="74">
        <f t="shared" si="3"/>
        <v>0</v>
      </c>
      <c r="J46" s="71">
        <f t="shared" si="0"/>
        <v>0</v>
      </c>
      <c r="K46" s="74">
        <f t="shared" si="4"/>
        <v>0</v>
      </c>
      <c r="L46" s="96">
        <f t="shared" si="5"/>
        <v>0</v>
      </c>
      <c r="M46" s="74">
        <f t="shared" si="6"/>
        <v>0</v>
      </c>
      <c r="N46" s="74">
        <f t="shared" si="7"/>
        <v>0</v>
      </c>
      <c r="O46" s="74">
        <f t="shared" si="8"/>
        <v>0</v>
      </c>
      <c r="P46" s="67"/>
      <c r="Q46" s="74">
        <f t="shared" si="9"/>
        <v>0</v>
      </c>
      <c r="R46" s="74">
        <f t="shared" si="10"/>
        <v>0</v>
      </c>
      <c r="S46" s="96">
        <f t="shared" si="11"/>
        <v>0</v>
      </c>
      <c r="T46" s="74">
        <f t="shared" si="12"/>
        <v>0</v>
      </c>
      <c r="U46" s="74">
        <f t="shared" si="13"/>
        <v>0</v>
      </c>
      <c r="V46" s="74">
        <f t="shared" si="14"/>
        <v>0</v>
      </c>
      <c r="W46" s="67"/>
      <c r="X46" s="74">
        <f t="shared" si="15"/>
        <v>0</v>
      </c>
      <c r="Y46" s="74">
        <f t="shared" si="16"/>
        <v>0</v>
      </c>
      <c r="Z46" s="121">
        <f t="shared" si="17"/>
        <v>0</v>
      </c>
      <c r="AA46" s="148" t="str">
        <f t="shared" si="18"/>
        <v>OK</v>
      </c>
    </row>
    <row r="47" spans="1:27" ht="12" customHeight="1">
      <c r="A47" s="112"/>
      <c r="B47" s="93" t="s">
        <v>56</v>
      </c>
      <c r="C47" s="95"/>
      <c r="D47" s="67">
        <v>25</v>
      </c>
      <c r="E47" s="76"/>
      <c r="F47" s="76">
        <v>0</v>
      </c>
      <c r="G47" s="74">
        <f t="shared" si="1"/>
        <v>0</v>
      </c>
      <c r="H47" s="96">
        <f t="shared" si="2"/>
        <v>0</v>
      </c>
      <c r="I47" s="74">
        <f t="shared" si="3"/>
        <v>0</v>
      </c>
      <c r="J47" s="71">
        <f t="shared" si="0"/>
        <v>0</v>
      </c>
      <c r="K47" s="74">
        <f t="shared" si="4"/>
        <v>0</v>
      </c>
      <c r="L47" s="96">
        <f t="shared" si="5"/>
        <v>0</v>
      </c>
      <c r="M47" s="74">
        <f t="shared" si="6"/>
        <v>0</v>
      </c>
      <c r="N47" s="74">
        <f t="shared" si="7"/>
        <v>0</v>
      </c>
      <c r="O47" s="74">
        <f t="shared" si="8"/>
        <v>0</v>
      </c>
      <c r="P47" s="67"/>
      <c r="Q47" s="74">
        <f t="shared" si="9"/>
        <v>0</v>
      </c>
      <c r="R47" s="74">
        <f t="shared" si="10"/>
        <v>0</v>
      </c>
      <c r="S47" s="96">
        <f t="shared" si="11"/>
        <v>0</v>
      </c>
      <c r="T47" s="74">
        <f t="shared" si="12"/>
        <v>0</v>
      </c>
      <c r="U47" s="74">
        <f t="shared" si="13"/>
        <v>0</v>
      </c>
      <c r="V47" s="74">
        <f t="shared" si="14"/>
        <v>0</v>
      </c>
      <c r="W47" s="67"/>
      <c r="X47" s="74">
        <f t="shared" si="15"/>
        <v>0</v>
      </c>
      <c r="Y47" s="74">
        <f t="shared" si="16"/>
        <v>0</v>
      </c>
      <c r="Z47" s="121">
        <f t="shared" si="17"/>
        <v>0</v>
      </c>
      <c r="AA47" s="148" t="str">
        <f t="shared" si="18"/>
        <v>OK</v>
      </c>
    </row>
    <row r="48" spans="1:27" ht="12.75">
      <c r="A48" s="112"/>
      <c r="B48" s="93" t="s">
        <v>56</v>
      </c>
      <c r="C48" s="95"/>
      <c r="D48" s="67">
        <v>25</v>
      </c>
      <c r="E48" s="76"/>
      <c r="F48" s="76">
        <v>0</v>
      </c>
      <c r="G48" s="74">
        <f t="shared" si="1"/>
        <v>0</v>
      </c>
      <c r="H48" s="96">
        <f t="shared" si="2"/>
        <v>0</v>
      </c>
      <c r="I48" s="74">
        <f t="shared" si="3"/>
        <v>0</v>
      </c>
      <c r="J48" s="71">
        <f t="shared" si="0"/>
        <v>0</v>
      </c>
      <c r="K48" s="74">
        <f t="shared" si="4"/>
        <v>0</v>
      </c>
      <c r="L48" s="96">
        <f t="shared" si="5"/>
        <v>0</v>
      </c>
      <c r="M48" s="74">
        <f t="shared" si="6"/>
        <v>0</v>
      </c>
      <c r="N48" s="74">
        <f t="shared" si="7"/>
        <v>0</v>
      </c>
      <c r="O48" s="74">
        <f t="shared" si="8"/>
        <v>0</v>
      </c>
      <c r="P48" s="67"/>
      <c r="Q48" s="74">
        <f t="shared" si="9"/>
        <v>0</v>
      </c>
      <c r="R48" s="74">
        <f t="shared" si="10"/>
        <v>0</v>
      </c>
      <c r="S48" s="96">
        <f t="shared" si="11"/>
        <v>0</v>
      </c>
      <c r="T48" s="74">
        <f t="shared" si="12"/>
        <v>0</v>
      </c>
      <c r="U48" s="74">
        <f t="shared" si="13"/>
        <v>0</v>
      </c>
      <c r="V48" s="74">
        <f t="shared" si="14"/>
        <v>0</v>
      </c>
      <c r="W48" s="67"/>
      <c r="X48" s="74">
        <f t="shared" si="15"/>
        <v>0</v>
      </c>
      <c r="Y48" s="74">
        <f t="shared" si="16"/>
        <v>0</v>
      </c>
      <c r="Z48" s="121">
        <f t="shared" si="17"/>
        <v>0</v>
      </c>
      <c r="AA48" s="148" t="str">
        <f t="shared" si="18"/>
        <v>OK</v>
      </c>
    </row>
    <row r="49" spans="1:27" ht="12.75">
      <c r="A49" s="112"/>
      <c r="B49" s="93" t="s">
        <v>56</v>
      </c>
      <c r="C49" s="95"/>
      <c r="D49" s="67">
        <v>25</v>
      </c>
      <c r="E49" s="76"/>
      <c r="F49" s="76">
        <v>0</v>
      </c>
      <c r="G49" s="74">
        <f t="shared" si="1"/>
        <v>0</v>
      </c>
      <c r="H49" s="96">
        <f t="shared" si="2"/>
        <v>0</v>
      </c>
      <c r="I49" s="74">
        <f t="shared" si="3"/>
        <v>0</v>
      </c>
      <c r="J49" s="71">
        <f t="shared" si="0"/>
        <v>0</v>
      </c>
      <c r="K49" s="74">
        <f t="shared" si="4"/>
        <v>0</v>
      </c>
      <c r="L49" s="96">
        <f t="shared" si="5"/>
        <v>0</v>
      </c>
      <c r="M49" s="74">
        <f t="shared" si="6"/>
        <v>0</v>
      </c>
      <c r="N49" s="74">
        <f t="shared" si="7"/>
        <v>0</v>
      </c>
      <c r="O49" s="74">
        <f t="shared" si="8"/>
        <v>0</v>
      </c>
      <c r="P49" s="67"/>
      <c r="Q49" s="74">
        <f t="shared" si="9"/>
        <v>0</v>
      </c>
      <c r="R49" s="74">
        <f t="shared" si="10"/>
        <v>0</v>
      </c>
      <c r="S49" s="96">
        <f t="shared" si="11"/>
        <v>0</v>
      </c>
      <c r="T49" s="74">
        <f t="shared" si="12"/>
        <v>0</v>
      </c>
      <c r="U49" s="74">
        <f t="shared" si="13"/>
        <v>0</v>
      </c>
      <c r="V49" s="74">
        <f t="shared" si="14"/>
        <v>0</v>
      </c>
      <c r="W49" s="67"/>
      <c r="X49" s="74">
        <f t="shared" si="15"/>
        <v>0</v>
      </c>
      <c r="Y49" s="74">
        <f t="shared" si="16"/>
        <v>0</v>
      </c>
      <c r="Z49" s="121">
        <f t="shared" si="17"/>
        <v>0</v>
      </c>
      <c r="AA49" s="148" t="str">
        <f t="shared" si="18"/>
        <v>OK</v>
      </c>
    </row>
    <row r="50" spans="1:27" ht="12.75">
      <c r="A50" s="112"/>
      <c r="B50" s="93" t="s">
        <v>56</v>
      </c>
      <c r="C50" s="95"/>
      <c r="D50" s="67">
        <v>25</v>
      </c>
      <c r="E50" s="76"/>
      <c r="F50" s="76">
        <v>0</v>
      </c>
      <c r="G50" s="74">
        <f t="shared" si="1"/>
        <v>0</v>
      </c>
      <c r="H50" s="96">
        <f t="shared" si="2"/>
        <v>0</v>
      </c>
      <c r="I50" s="97">
        <f t="shared" si="3"/>
        <v>0</v>
      </c>
      <c r="J50" s="71">
        <f>IF(B50&gt;$I$5,0,IF(($I$5-B50)/30.4375&gt;(D50*12),(D50*12),($I$5-B50)/30.4375))</f>
        <v>0</v>
      </c>
      <c r="K50" s="87">
        <f t="shared" si="4"/>
        <v>0</v>
      </c>
      <c r="L50" s="98">
        <f t="shared" si="5"/>
        <v>0</v>
      </c>
      <c r="M50" s="97">
        <f t="shared" si="6"/>
        <v>0</v>
      </c>
      <c r="N50" s="87">
        <f t="shared" si="7"/>
        <v>0</v>
      </c>
      <c r="O50" s="87">
        <f t="shared" si="8"/>
        <v>0</v>
      </c>
      <c r="P50" s="67"/>
      <c r="Q50" s="87">
        <f t="shared" si="9"/>
        <v>0</v>
      </c>
      <c r="R50" s="87">
        <f t="shared" si="10"/>
        <v>0</v>
      </c>
      <c r="S50" s="98">
        <f t="shared" si="11"/>
        <v>0</v>
      </c>
      <c r="T50" s="97">
        <f t="shared" si="12"/>
        <v>0</v>
      </c>
      <c r="U50" s="87">
        <f t="shared" si="13"/>
        <v>0</v>
      </c>
      <c r="V50" s="87">
        <f t="shared" si="14"/>
        <v>0</v>
      </c>
      <c r="W50" s="67"/>
      <c r="X50" s="87">
        <f t="shared" si="15"/>
        <v>0</v>
      </c>
      <c r="Y50" s="87">
        <f t="shared" si="16"/>
        <v>0</v>
      </c>
      <c r="Z50" s="122">
        <f t="shared" si="17"/>
        <v>0</v>
      </c>
      <c r="AA50" s="148" t="str">
        <f t="shared" si="18"/>
        <v>OK</v>
      </c>
    </row>
    <row r="51" spans="1:27" ht="12.75">
      <c r="A51" s="109"/>
      <c r="D51" s="64"/>
      <c r="E51" s="64"/>
      <c r="F51" s="73"/>
      <c r="G51" s="73"/>
      <c r="H51" s="92"/>
      <c r="I51" s="74"/>
      <c r="J51" s="74"/>
      <c r="K51" s="74"/>
      <c r="L51" s="96"/>
      <c r="M51" s="74"/>
      <c r="N51" s="74"/>
      <c r="O51" s="74"/>
      <c r="P51" s="74"/>
      <c r="Q51" s="74"/>
      <c r="R51" s="74"/>
      <c r="S51" s="96"/>
      <c r="T51" s="74"/>
      <c r="U51" s="74"/>
      <c r="V51" s="74"/>
      <c r="W51" s="74"/>
      <c r="X51" s="74"/>
      <c r="Y51" s="74"/>
      <c r="Z51" s="121"/>
      <c r="AA51" s="147"/>
    </row>
    <row r="52" spans="1:27" ht="13.5" thickBot="1">
      <c r="A52" s="113" t="s">
        <v>59</v>
      </c>
      <c r="B52" s="56"/>
      <c r="C52" s="56"/>
      <c r="D52" s="64"/>
      <c r="E52" s="64"/>
      <c r="F52" s="73"/>
      <c r="G52" s="73"/>
      <c r="H52" s="92"/>
      <c r="I52" s="75">
        <f>SUM(I8:I50)</f>
        <v>2173234.050333405</v>
      </c>
      <c r="J52" s="74"/>
      <c r="K52" s="75">
        <f>SUM(K8:K50)</f>
        <v>-1534809.0335692645</v>
      </c>
      <c r="L52" s="99">
        <f>SUM(L8:L50)</f>
        <v>638425.0167641403</v>
      </c>
      <c r="M52" s="75">
        <f>SUM(M8:M50)</f>
        <v>0</v>
      </c>
      <c r="N52" s="75">
        <f>SUM(N8:N50)</f>
        <v>0</v>
      </c>
      <c r="O52" s="75">
        <f aca="true" t="shared" si="38" ref="O52:U52">SUM(O8:O50)</f>
        <v>2173234.050333405</v>
      </c>
      <c r="P52" s="74"/>
      <c r="Q52" s="75">
        <f t="shared" si="38"/>
        <v>-55227.00451710046</v>
      </c>
      <c r="R52" s="75">
        <f t="shared" si="38"/>
        <v>-1590036.038086365</v>
      </c>
      <c r="S52" s="99">
        <f t="shared" si="38"/>
        <v>583198.0122470398</v>
      </c>
      <c r="T52" s="75">
        <f t="shared" si="38"/>
        <v>2500</v>
      </c>
      <c r="U52" s="75">
        <f t="shared" si="38"/>
        <v>-436.6530436653044</v>
      </c>
      <c r="V52" s="75">
        <f>SUM(V8:V50)</f>
        <v>2175297.39728974</v>
      </c>
      <c r="W52" s="74"/>
      <c r="X52" s="75">
        <f>SUM(X8:X50)</f>
        <v>-55293.671183767125</v>
      </c>
      <c r="Y52" s="75">
        <f>SUM(Y8:Y50)</f>
        <v>-1644893.056226467</v>
      </c>
      <c r="Z52" s="123">
        <f>SUM(Z8:Z50)</f>
        <v>530404.3410632728</v>
      </c>
      <c r="AA52" s="147"/>
    </row>
    <row r="53" spans="1:27" ht="14.25" thickBot="1" thickTop="1">
      <c r="A53" s="117"/>
      <c r="B53" s="114"/>
      <c r="C53" s="114"/>
      <c r="D53" s="115"/>
      <c r="E53" s="115"/>
      <c r="F53" s="116"/>
      <c r="G53" s="116"/>
      <c r="H53" s="85"/>
      <c r="I53" s="85"/>
      <c r="J53" s="85"/>
      <c r="K53" s="85"/>
      <c r="L53" s="85"/>
      <c r="M53" s="86"/>
      <c r="N53" s="86"/>
      <c r="O53" s="86"/>
      <c r="P53" s="86"/>
      <c r="Q53" s="86"/>
      <c r="R53" s="86"/>
      <c r="S53" s="86"/>
      <c r="T53" s="86"/>
      <c r="U53" s="86"/>
      <c r="V53" s="86"/>
      <c r="W53" s="86"/>
      <c r="X53" s="86"/>
      <c r="Y53" s="86"/>
      <c r="Z53" s="124"/>
      <c r="AA53" s="149"/>
    </row>
    <row r="54" spans="4:26" ht="12.75">
      <c r="D54" s="64"/>
      <c r="E54" s="64"/>
      <c r="F54" s="73"/>
      <c r="G54" s="73"/>
      <c r="H54" s="74"/>
      <c r="I54" s="74"/>
      <c r="J54" s="74"/>
      <c r="K54" s="74"/>
      <c r="L54" s="74"/>
      <c r="M54" s="54"/>
      <c r="N54" s="54"/>
      <c r="O54" s="54"/>
      <c r="P54" s="54"/>
      <c r="Q54" s="54"/>
      <c r="R54" s="54"/>
      <c r="S54" s="54"/>
      <c r="T54" s="54"/>
      <c r="U54" s="54"/>
      <c r="V54" s="54"/>
      <c r="W54" s="54"/>
      <c r="X54" s="54"/>
      <c r="Y54" s="54"/>
      <c r="Z54" s="54"/>
    </row>
    <row r="55" spans="4:26" ht="12.75">
      <c r="D55" s="64"/>
      <c r="E55" s="64"/>
      <c r="F55" s="73"/>
      <c r="G55" s="73"/>
      <c r="H55" s="74"/>
      <c r="I55" s="74"/>
      <c r="J55" s="74"/>
      <c r="K55" s="74"/>
      <c r="L55" s="74"/>
      <c r="M55" s="54"/>
      <c r="N55" s="54"/>
      <c r="O55" s="54"/>
      <c r="P55" s="54"/>
      <c r="Q55" s="54"/>
      <c r="R55" s="54"/>
      <c r="S55" s="54"/>
      <c r="T55" s="54"/>
      <c r="U55" s="54"/>
      <c r="V55" s="54"/>
      <c r="W55" s="54"/>
      <c r="X55" s="54"/>
      <c r="Y55" s="54"/>
      <c r="Z55" s="54"/>
    </row>
    <row r="56" spans="4:26" ht="12.75">
      <c r="D56" s="64"/>
      <c r="E56" s="64"/>
      <c r="F56" s="73"/>
      <c r="G56" s="73"/>
      <c r="H56" s="74"/>
      <c r="I56" s="74"/>
      <c r="J56" s="74"/>
      <c r="K56" s="74"/>
      <c r="L56" s="74"/>
      <c r="M56" s="54"/>
      <c r="N56" s="54"/>
      <c r="O56" s="54"/>
      <c r="P56" s="54"/>
      <c r="Q56" s="54"/>
      <c r="R56" s="54"/>
      <c r="S56" s="54"/>
      <c r="T56" s="54"/>
      <c r="U56" s="54"/>
      <c r="V56" s="54"/>
      <c r="W56" s="54"/>
      <c r="X56" s="54"/>
      <c r="Y56" s="54"/>
      <c r="Z56" s="54"/>
    </row>
    <row r="57" spans="4:26" ht="12.75">
      <c r="D57" s="64"/>
      <c r="E57" s="64"/>
      <c r="F57" s="73"/>
      <c r="G57" s="73"/>
      <c r="H57" s="74"/>
      <c r="I57" s="74"/>
      <c r="J57" s="74"/>
      <c r="K57" s="74"/>
      <c r="L57" s="74"/>
      <c r="M57" s="54"/>
      <c r="N57" s="54"/>
      <c r="O57" s="54"/>
      <c r="P57" s="54"/>
      <c r="Q57" s="54"/>
      <c r="R57" s="54"/>
      <c r="S57" s="54"/>
      <c r="T57" s="54"/>
      <c r="U57" s="54"/>
      <c r="V57" s="54"/>
      <c r="W57" s="54"/>
      <c r="X57" s="54"/>
      <c r="Y57" s="54"/>
      <c r="Z57" s="54"/>
    </row>
    <row r="58" spans="4:26" ht="12.75">
      <c r="D58" s="64"/>
      <c r="E58" s="64"/>
      <c r="F58" s="73"/>
      <c r="G58" s="73"/>
      <c r="H58" s="74"/>
      <c r="I58" s="74"/>
      <c r="J58" s="74"/>
      <c r="K58" s="74"/>
      <c r="L58" s="74"/>
      <c r="M58" s="54"/>
      <c r="N58" s="54"/>
      <c r="O58" s="54"/>
      <c r="P58" s="54"/>
      <c r="Q58" s="54"/>
      <c r="R58" s="54"/>
      <c r="S58" s="54"/>
      <c r="T58" s="54"/>
      <c r="U58" s="54"/>
      <c r="V58" s="54"/>
      <c r="W58" s="54"/>
      <c r="X58" s="54"/>
      <c r="Y58" s="54"/>
      <c r="Z58" s="54"/>
    </row>
    <row r="59" spans="4:12" ht="12.75">
      <c r="D59" s="64"/>
      <c r="E59" s="64"/>
      <c r="F59" s="73"/>
      <c r="G59" s="73"/>
      <c r="H59" s="73"/>
      <c r="I59" s="73"/>
      <c r="J59" s="73"/>
      <c r="K59" s="73"/>
      <c r="L59" s="73"/>
    </row>
    <row r="60" spans="4:12" ht="12.75">
      <c r="D60" s="64"/>
      <c r="E60" s="64"/>
      <c r="F60" s="73"/>
      <c r="G60" s="73"/>
      <c r="H60" s="73"/>
      <c r="I60" s="73"/>
      <c r="J60" s="73"/>
      <c r="K60" s="73"/>
      <c r="L60" s="73"/>
    </row>
    <row r="61" spans="4:12" ht="12.75">
      <c r="D61" s="64"/>
      <c r="E61" s="64"/>
      <c r="F61" s="73"/>
      <c r="G61" s="73"/>
      <c r="H61" s="73"/>
      <c r="I61" s="73"/>
      <c r="J61" s="73"/>
      <c r="K61" s="73"/>
      <c r="L61" s="73"/>
    </row>
    <row r="62" spans="4:12" ht="12.75">
      <c r="D62" s="64"/>
      <c r="E62" s="64"/>
      <c r="F62" s="73"/>
      <c r="G62" s="73"/>
      <c r="H62" s="73"/>
      <c r="I62" s="73"/>
      <c r="J62" s="73"/>
      <c r="K62" s="73"/>
      <c r="L62" s="73"/>
    </row>
    <row r="63" spans="4:12" ht="12.75">
      <c r="D63" s="64"/>
      <c r="E63" s="64"/>
      <c r="F63" s="73"/>
      <c r="G63" s="73"/>
      <c r="H63" s="73"/>
      <c r="I63" s="73"/>
      <c r="J63" s="73"/>
      <c r="K63" s="73"/>
      <c r="L63" s="73"/>
    </row>
    <row r="64" spans="4:12" ht="12.75">
      <c r="D64" s="64"/>
      <c r="E64" s="64"/>
      <c r="F64" s="73"/>
      <c r="G64" s="73"/>
      <c r="H64" s="73"/>
      <c r="I64" s="73"/>
      <c r="J64" s="73"/>
      <c r="K64" s="73"/>
      <c r="L64" s="73"/>
    </row>
    <row r="65" spans="4:12" ht="12.75">
      <c r="D65" s="64"/>
      <c r="E65" s="64"/>
      <c r="F65" s="73"/>
      <c r="G65" s="73"/>
      <c r="H65" s="73"/>
      <c r="I65" s="73"/>
      <c r="J65" s="73"/>
      <c r="K65" s="73"/>
      <c r="L65" s="73"/>
    </row>
    <row r="66" spans="4:12" ht="12.75">
      <c r="D66" s="64"/>
      <c r="E66" s="64"/>
      <c r="F66" s="73"/>
      <c r="G66" s="73"/>
      <c r="H66" s="73"/>
      <c r="I66" s="73"/>
      <c r="J66" s="73"/>
      <c r="K66" s="73"/>
      <c r="L66" s="73"/>
    </row>
    <row r="67" spans="4:12" ht="12.75">
      <c r="D67" s="64"/>
      <c r="E67" s="64"/>
      <c r="F67" s="73"/>
      <c r="G67" s="73"/>
      <c r="H67" s="73"/>
      <c r="I67" s="73"/>
      <c r="J67" s="73"/>
      <c r="K67" s="73"/>
      <c r="L67" s="73"/>
    </row>
    <row r="68" spans="4:12" ht="12.75">
      <c r="D68" s="64"/>
      <c r="E68" s="64"/>
      <c r="F68" s="73"/>
      <c r="G68" s="73"/>
      <c r="H68" s="73"/>
      <c r="I68" s="73"/>
      <c r="J68" s="73"/>
      <c r="K68" s="73"/>
      <c r="L68" s="73"/>
    </row>
    <row r="69" spans="4:12" ht="12.75">
      <c r="D69" s="64"/>
      <c r="E69" s="64"/>
      <c r="F69" s="73"/>
      <c r="G69" s="73"/>
      <c r="H69" s="73"/>
      <c r="I69" s="73"/>
      <c r="J69" s="73"/>
      <c r="K69" s="73"/>
      <c r="L69" s="73"/>
    </row>
    <row r="70" spans="4:12" ht="12.75">
      <c r="D70" s="64"/>
      <c r="E70" s="64"/>
      <c r="F70" s="73"/>
      <c r="G70" s="73"/>
      <c r="H70" s="73"/>
      <c r="I70" s="73"/>
      <c r="J70" s="73"/>
      <c r="K70" s="73"/>
      <c r="L70" s="73"/>
    </row>
    <row r="71" spans="4:12" ht="12.75">
      <c r="D71" s="64"/>
      <c r="E71" s="64"/>
      <c r="F71" s="73"/>
      <c r="G71" s="73"/>
      <c r="H71" s="73"/>
      <c r="I71" s="73"/>
      <c r="J71" s="73"/>
      <c r="K71" s="73"/>
      <c r="L71" s="73"/>
    </row>
    <row r="72" spans="4:12" ht="12.75">
      <c r="D72" s="64"/>
      <c r="E72" s="64"/>
      <c r="F72" s="73"/>
      <c r="G72" s="73"/>
      <c r="H72" s="73"/>
      <c r="I72" s="73"/>
      <c r="J72" s="73"/>
      <c r="K72" s="73"/>
      <c r="L72" s="73"/>
    </row>
    <row r="73" spans="4:12" ht="12.75">
      <c r="D73" s="64"/>
      <c r="E73" s="64"/>
      <c r="F73" s="73"/>
      <c r="G73" s="73"/>
      <c r="H73" s="73"/>
      <c r="I73" s="73"/>
      <c r="J73" s="73"/>
      <c r="K73" s="73"/>
      <c r="L73" s="73"/>
    </row>
    <row r="74" spans="4:12" ht="12.75">
      <c r="D74" s="64"/>
      <c r="E74" s="64"/>
      <c r="F74" s="73"/>
      <c r="G74" s="73"/>
      <c r="H74" s="73"/>
      <c r="I74" s="73"/>
      <c r="J74" s="73"/>
      <c r="K74" s="73"/>
      <c r="L74" s="73"/>
    </row>
    <row r="75" spans="4:12" ht="12.75">
      <c r="D75" s="64"/>
      <c r="E75" s="64"/>
      <c r="F75" s="73"/>
      <c r="G75" s="73"/>
      <c r="H75" s="73"/>
      <c r="I75" s="73"/>
      <c r="J75" s="73"/>
      <c r="K75" s="73"/>
      <c r="L75" s="73"/>
    </row>
    <row r="76" spans="4:12" ht="12.75">
      <c r="D76" s="64"/>
      <c r="E76" s="64"/>
      <c r="F76" s="73"/>
      <c r="G76" s="73"/>
      <c r="H76" s="73"/>
      <c r="I76" s="73"/>
      <c r="J76" s="73"/>
      <c r="K76" s="73"/>
      <c r="L76" s="73"/>
    </row>
    <row r="77" spans="4:12" ht="12.75">
      <c r="D77" s="64"/>
      <c r="E77" s="64"/>
      <c r="F77" s="73"/>
      <c r="G77" s="73"/>
      <c r="H77" s="73"/>
      <c r="I77" s="73"/>
      <c r="J77" s="73"/>
      <c r="K77" s="73"/>
      <c r="L77" s="73"/>
    </row>
    <row r="78" spans="4:12" ht="12.75">
      <c r="D78" s="64"/>
      <c r="E78" s="64"/>
      <c r="F78" s="73"/>
      <c r="G78" s="73"/>
      <c r="H78" s="73"/>
      <c r="I78" s="73"/>
      <c r="J78" s="73"/>
      <c r="K78" s="73"/>
      <c r="L78" s="73"/>
    </row>
    <row r="79" spans="4:12" ht="12.75">
      <c r="D79" s="64"/>
      <c r="E79" s="64"/>
      <c r="F79" s="73"/>
      <c r="G79" s="73"/>
      <c r="H79" s="73"/>
      <c r="I79" s="73"/>
      <c r="J79" s="73"/>
      <c r="K79" s="73"/>
      <c r="L79" s="73"/>
    </row>
    <row r="80" spans="4:12" ht="12.75">
      <c r="D80" s="64"/>
      <c r="E80" s="64"/>
      <c r="F80" s="73"/>
      <c r="G80" s="73"/>
      <c r="H80" s="73"/>
      <c r="I80" s="73"/>
      <c r="J80" s="73"/>
      <c r="K80" s="73"/>
      <c r="L80" s="73"/>
    </row>
    <row r="81" spans="4:12" ht="12.75">
      <c r="D81" s="73"/>
      <c r="E81" s="73"/>
      <c r="F81" s="73"/>
      <c r="G81" s="73"/>
      <c r="H81" s="73"/>
      <c r="I81" s="73"/>
      <c r="J81" s="73"/>
      <c r="K81" s="73"/>
      <c r="L81" s="73"/>
    </row>
    <row r="82" spans="4:12" ht="12.75">
      <c r="D82" s="73"/>
      <c r="E82" s="73"/>
      <c r="F82" s="73"/>
      <c r="G82" s="73"/>
      <c r="H82" s="73"/>
      <c r="I82" s="73"/>
      <c r="J82" s="73"/>
      <c r="K82" s="73"/>
      <c r="L82" s="73"/>
    </row>
    <row r="83" spans="4:12" ht="12.75">
      <c r="D83" s="73"/>
      <c r="E83" s="73"/>
      <c r="F83" s="73"/>
      <c r="G83" s="73"/>
      <c r="H83" s="73"/>
      <c r="I83" s="73"/>
      <c r="J83" s="73"/>
      <c r="K83" s="73"/>
      <c r="L83" s="73"/>
    </row>
    <row r="84" spans="4:12" ht="12.75">
      <c r="D84" s="73"/>
      <c r="E84" s="73"/>
      <c r="F84" s="73"/>
      <c r="G84" s="73"/>
      <c r="H84" s="73"/>
      <c r="I84" s="73"/>
      <c r="J84" s="73"/>
      <c r="K84" s="73"/>
      <c r="L84" s="73"/>
    </row>
    <row r="85" spans="4:12" ht="12.75">
      <c r="D85" s="73"/>
      <c r="E85" s="73"/>
      <c r="F85" s="73"/>
      <c r="G85" s="73"/>
      <c r="H85" s="73"/>
      <c r="I85" s="73"/>
      <c r="J85" s="73"/>
      <c r="K85" s="73"/>
      <c r="L85" s="73"/>
    </row>
    <row r="86" spans="4:12" ht="12.75">
      <c r="D86" s="73"/>
      <c r="E86" s="73"/>
      <c r="F86" s="73"/>
      <c r="G86" s="73"/>
      <c r="H86" s="73"/>
      <c r="I86" s="73"/>
      <c r="J86" s="73"/>
      <c r="K86" s="73"/>
      <c r="L86" s="73"/>
    </row>
    <row r="87" spans="4:12" ht="12.75">
      <c r="D87" s="73"/>
      <c r="E87" s="73"/>
      <c r="F87" s="73"/>
      <c r="G87" s="73"/>
      <c r="H87" s="73"/>
      <c r="I87" s="73"/>
      <c r="J87" s="73"/>
      <c r="K87" s="73"/>
      <c r="L87" s="73"/>
    </row>
    <row r="88" spans="4:12" ht="12.75">
      <c r="D88" s="73"/>
      <c r="E88" s="73"/>
      <c r="F88" s="73"/>
      <c r="G88" s="73"/>
      <c r="H88" s="73"/>
      <c r="I88" s="73"/>
      <c r="J88" s="73"/>
      <c r="K88" s="73"/>
      <c r="L88" s="73"/>
    </row>
    <row r="89" spans="4:12" ht="12.75">
      <c r="D89" s="73"/>
      <c r="E89" s="73"/>
      <c r="F89" s="73"/>
      <c r="G89" s="73"/>
      <c r="H89" s="73"/>
      <c r="I89" s="73"/>
      <c r="J89" s="73"/>
      <c r="K89" s="73"/>
      <c r="L89" s="73"/>
    </row>
    <row r="90" spans="4:12" ht="12.75">
      <c r="D90" s="73"/>
      <c r="E90" s="73"/>
      <c r="F90" s="73"/>
      <c r="G90" s="73"/>
      <c r="H90" s="73"/>
      <c r="I90" s="73"/>
      <c r="J90" s="73"/>
      <c r="K90" s="73"/>
      <c r="L90" s="73"/>
    </row>
    <row r="91" spans="4:12" ht="12.75">
      <c r="D91" s="73"/>
      <c r="E91" s="73"/>
      <c r="F91" s="73"/>
      <c r="G91" s="73"/>
      <c r="H91" s="73"/>
      <c r="I91" s="73"/>
      <c r="J91" s="73"/>
      <c r="K91" s="73"/>
      <c r="L91" s="73"/>
    </row>
    <row r="92" spans="4:12" ht="12.75">
      <c r="D92" s="73"/>
      <c r="E92" s="73"/>
      <c r="F92" s="73"/>
      <c r="G92" s="73"/>
      <c r="H92" s="73"/>
      <c r="I92" s="73"/>
      <c r="J92" s="73"/>
      <c r="K92" s="73"/>
      <c r="L92" s="73"/>
    </row>
    <row r="93" spans="4:12" ht="12.75">
      <c r="D93" s="73"/>
      <c r="E93" s="73"/>
      <c r="F93" s="73"/>
      <c r="G93" s="73"/>
      <c r="H93" s="73"/>
      <c r="I93" s="73"/>
      <c r="J93" s="73"/>
      <c r="K93" s="73"/>
      <c r="L93" s="73"/>
    </row>
    <row r="94" spans="4:12" ht="12.75">
      <c r="D94" s="73"/>
      <c r="E94" s="73"/>
      <c r="F94" s="73"/>
      <c r="G94" s="73"/>
      <c r="H94" s="73"/>
      <c r="I94" s="73"/>
      <c r="J94" s="73"/>
      <c r="K94" s="73"/>
      <c r="L94" s="73"/>
    </row>
    <row r="95" spans="4:12" ht="12.75">
      <c r="D95" s="73"/>
      <c r="E95" s="73"/>
      <c r="F95" s="73"/>
      <c r="G95" s="73"/>
      <c r="H95" s="73"/>
      <c r="I95" s="73"/>
      <c r="J95" s="73"/>
      <c r="K95" s="73"/>
      <c r="L95" s="73"/>
    </row>
    <row r="96" spans="4:12" ht="12.75">
      <c r="D96" s="73"/>
      <c r="E96" s="73"/>
      <c r="F96" s="73"/>
      <c r="G96" s="73"/>
      <c r="H96" s="73"/>
      <c r="I96" s="73"/>
      <c r="J96" s="73"/>
      <c r="K96" s="73"/>
      <c r="L96" s="73"/>
    </row>
    <row r="97" spans="4:12" ht="12.75">
      <c r="D97" s="73"/>
      <c r="E97" s="73"/>
      <c r="F97" s="73"/>
      <c r="G97" s="73"/>
      <c r="H97" s="73"/>
      <c r="I97" s="73"/>
      <c r="J97" s="73"/>
      <c r="K97" s="73"/>
      <c r="L97" s="73"/>
    </row>
    <row r="98" spans="4:12" ht="12.75">
      <c r="D98" s="73"/>
      <c r="E98" s="73"/>
      <c r="F98" s="73"/>
      <c r="G98" s="73"/>
      <c r="H98" s="73"/>
      <c r="I98" s="73"/>
      <c r="J98" s="73"/>
      <c r="K98" s="73"/>
      <c r="L98" s="73"/>
    </row>
    <row r="99" spans="4:12" ht="12.75">
      <c r="D99" s="73"/>
      <c r="E99" s="73"/>
      <c r="F99" s="73"/>
      <c r="G99" s="73"/>
      <c r="H99" s="73"/>
      <c r="I99" s="73"/>
      <c r="J99" s="73"/>
      <c r="K99" s="73"/>
      <c r="L99" s="73"/>
    </row>
    <row r="100" spans="4:12" ht="12.75">
      <c r="D100" s="73"/>
      <c r="E100" s="73"/>
      <c r="F100" s="73"/>
      <c r="G100" s="73"/>
      <c r="H100" s="73"/>
      <c r="I100" s="73"/>
      <c r="J100" s="73"/>
      <c r="K100" s="73"/>
      <c r="L100" s="73"/>
    </row>
    <row r="101" spans="4:12" ht="12.75">
      <c r="D101" s="73"/>
      <c r="E101" s="73"/>
      <c r="F101" s="73"/>
      <c r="G101" s="73"/>
      <c r="H101" s="73"/>
      <c r="I101" s="73"/>
      <c r="J101" s="73"/>
      <c r="K101" s="73"/>
      <c r="L101" s="73"/>
    </row>
    <row r="102" spans="4:12" ht="12.75">
      <c r="D102" s="73"/>
      <c r="E102" s="73"/>
      <c r="F102" s="73"/>
      <c r="G102" s="73"/>
      <c r="H102" s="73"/>
      <c r="I102" s="73"/>
      <c r="J102" s="73"/>
      <c r="K102" s="73"/>
      <c r="L102" s="73"/>
    </row>
    <row r="103" spans="4:12" ht="12.75">
      <c r="D103" s="73"/>
      <c r="E103" s="73"/>
      <c r="F103" s="73"/>
      <c r="G103" s="73"/>
      <c r="H103" s="73"/>
      <c r="I103" s="73"/>
      <c r="J103" s="73"/>
      <c r="K103" s="73"/>
      <c r="L103" s="73"/>
    </row>
    <row r="104" spans="4:12" ht="12.75">
      <c r="D104" s="73"/>
      <c r="E104" s="73"/>
      <c r="F104" s="73"/>
      <c r="G104" s="73"/>
      <c r="H104" s="73"/>
      <c r="I104" s="73"/>
      <c r="J104" s="73"/>
      <c r="K104" s="73"/>
      <c r="L104" s="73"/>
    </row>
    <row r="105" spans="4:12" ht="12.75">
      <c r="D105" s="73"/>
      <c r="E105" s="73"/>
      <c r="F105" s="73"/>
      <c r="G105" s="73"/>
      <c r="H105" s="73"/>
      <c r="I105" s="73"/>
      <c r="J105" s="73"/>
      <c r="K105" s="73"/>
      <c r="L105" s="73"/>
    </row>
    <row r="106" spans="4:12" ht="12.75">
      <c r="D106" s="73"/>
      <c r="E106" s="73"/>
      <c r="F106" s="73"/>
      <c r="G106" s="73"/>
      <c r="H106" s="73"/>
      <c r="I106" s="73"/>
      <c r="J106" s="73"/>
      <c r="K106" s="73"/>
      <c r="L106" s="73"/>
    </row>
    <row r="107" spans="4:12" ht="12.75">
      <c r="D107" s="73"/>
      <c r="E107" s="73"/>
      <c r="F107" s="73"/>
      <c r="G107" s="73"/>
      <c r="H107" s="73"/>
      <c r="I107" s="73"/>
      <c r="J107" s="73"/>
      <c r="K107" s="73"/>
      <c r="L107" s="73"/>
    </row>
    <row r="108" spans="4:12" ht="12.75">
      <c r="D108" s="73"/>
      <c r="E108" s="73"/>
      <c r="F108" s="73"/>
      <c r="G108" s="73"/>
      <c r="H108" s="73"/>
      <c r="I108" s="73"/>
      <c r="J108" s="73"/>
      <c r="K108" s="73"/>
      <c r="L108" s="73"/>
    </row>
    <row r="109" spans="4:12" ht="12.75">
      <c r="D109" s="73"/>
      <c r="E109" s="73"/>
      <c r="F109" s="73"/>
      <c r="G109" s="73"/>
      <c r="H109" s="73"/>
      <c r="I109" s="73"/>
      <c r="J109" s="73"/>
      <c r="K109" s="73"/>
      <c r="L109" s="73"/>
    </row>
    <row r="110" spans="4:12" ht="12.75">
      <c r="D110" s="73"/>
      <c r="E110" s="73"/>
      <c r="F110" s="73"/>
      <c r="G110" s="73"/>
      <c r="H110" s="73"/>
      <c r="I110" s="73"/>
      <c r="J110" s="73"/>
      <c r="K110" s="73"/>
      <c r="L110" s="73"/>
    </row>
    <row r="111" spans="4:12" ht="12.75">
      <c r="D111" s="73"/>
      <c r="E111" s="73"/>
      <c r="F111" s="73"/>
      <c r="G111" s="73"/>
      <c r="H111" s="73"/>
      <c r="I111" s="73"/>
      <c r="J111" s="73"/>
      <c r="K111" s="73"/>
      <c r="L111" s="73"/>
    </row>
    <row r="112" spans="4:12" ht="12.75">
      <c r="D112" s="73"/>
      <c r="E112" s="73"/>
      <c r="F112" s="73"/>
      <c r="G112" s="73"/>
      <c r="H112" s="73"/>
      <c r="I112" s="73"/>
      <c r="J112" s="73"/>
      <c r="K112" s="73"/>
      <c r="L112" s="73"/>
    </row>
    <row r="113" spans="4:12" ht="12.75">
      <c r="D113" s="73"/>
      <c r="E113" s="73"/>
      <c r="F113" s="73"/>
      <c r="G113" s="73"/>
      <c r="H113" s="73"/>
      <c r="I113" s="73"/>
      <c r="J113" s="73"/>
      <c r="K113" s="73"/>
      <c r="L113" s="73"/>
    </row>
    <row r="114" spans="4:12" ht="12.75">
      <c r="D114" s="73"/>
      <c r="E114" s="73"/>
      <c r="F114" s="73"/>
      <c r="G114" s="73"/>
      <c r="H114" s="73"/>
      <c r="I114" s="73"/>
      <c r="J114" s="73"/>
      <c r="K114" s="73"/>
      <c r="L114" s="73"/>
    </row>
    <row r="115" spans="4:12" ht="12.75">
      <c r="D115" s="73"/>
      <c r="E115" s="73"/>
      <c r="F115" s="73"/>
      <c r="G115" s="73"/>
      <c r="H115" s="73"/>
      <c r="I115" s="73"/>
      <c r="J115" s="73"/>
      <c r="K115" s="73"/>
      <c r="L115" s="73"/>
    </row>
    <row r="116" spans="4:12" ht="12.75">
      <c r="D116" s="73"/>
      <c r="E116" s="73"/>
      <c r="F116" s="73"/>
      <c r="G116" s="73"/>
      <c r="H116" s="73"/>
      <c r="I116" s="73"/>
      <c r="J116" s="73"/>
      <c r="K116" s="73"/>
      <c r="L116" s="73"/>
    </row>
    <row r="117" spans="4:12" ht="12.75">
      <c r="D117" s="73"/>
      <c r="E117" s="73"/>
      <c r="F117" s="73"/>
      <c r="G117" s="73"/>
      <c r="H117" s="73"/>
      <c r="I117" s="73"/>
      <c r="J117" s="73"/>
      <c r="K117" s="73"/>
      <c r="L117" s="73"/>
    </row>
    <row r="118" spans="4:12" ht="12.75">
      <c r="D118" s="73"/>
      <c r="E118" s="73"/>
      <c r="F118" s="73"/>
      <c r="G118" s="73"/>
      <c r="H118" s="73"/>
      <c r="I118" s="73"/>
      <c r="J118" s="73"/>
      <c r="K118" s="73"/>
      <c r="L118" s="73"/>
    </row>
    <row r="119" spans="4:12" ht="12.75">
      <c r="D119" s="73"/>
      <c r="E119" s="73"/>
      <c r="F119" s="73"/>
      <c r="G119" s="73"/>
      <c r="H119" s="73"/>
      <c r="I119" s="73"/>
      <c r="J119" s="73"/>
      <c r="K119" s="73"/>
      <c r="L119" s="73"/>
    </row>
    <row r="120" spans="4:12" ht="12.75">
      <c r="D120" s="73"/>
      <c r="E120" s="73"/>
      <c r="F120" s="73"/>
      <c r="G120" s="73"/>
      <c r="H120" s="73"/>
      <c r="I120" s="73"/>
      <c r="J120" s="73"/>
      <c r="K120" s="73"/>
      <c r="L120" s="73"/>
    </row>
    <row r="121" spans="4:12" ht="12.75">
      <c r="D121" s="73"/>
      <c r="E121" s="73"/>
      <c r="F121" s="73"/>
      <c r="G121" s="73"/>
      <c r="H121" s="73"/>
      <c r="I121" s="73"/>
      <c r="J121" s="73"/>
      <c r="K121" s="73"/>
      <c r="L121" s="73"/>
    </row>
    <row r="122" spans="4:12" ht="12.75">
      <c r="D122" s="73"/>
      <c r="E122" s="73"/>
      <c r="F122" s="73"/>
      <c r="G122" s="73"/>
      <c r="H122" s="73"/>
      <c r="I122" s="73"/>
      <c r="J122" s="73"/>
      <c r="K122" s="73"/>
      <c r="L122" s="73"/>
    </row>
    <row r="123" spans="4:12" ht="12.75">
      <c r="D123" s="73"/>
      <c r="E123" s="73"/>
      <c r="F123" s="73"/>
      <c r="G123" s="73"/>
      <c r="H123" s="73"/>
      <c r="I123" s="73"/>
      <c r="J123" s="73"/>
      <c r="K123" s="73"/>
      <c r="L123" s="73"/>
    </row>
    <row r="124" spans="4:12" ht="12.75">
      <c r="D124" s="73"/>
      <c r="E124" s="73"/>
      <c r="F124" s="73"/>
      <c r="G124" s="73"/>
      <c r="H124" s="73"/>
      <c r="I124" s="73"/>
      <c r="J124" s="73"/>
      <c r="K124" s="73"/>
      <c r="L124" s="73"/>
    </row>
    <row r="125" spans="4:12" ht="12.75">
      <c r="D125" s="73"/>
      <c r="E125" s="73"/>
      <c r="F125" s="73"/>
      <c r="G125" s="73"/>
      <c r="H125" s="73"/>
      <c r="I125" s="73"/>
      <c r="J125" s="73"/>
      <c r="K125" s="73"/>
      <c r="L125" s="73"/>
    </row>
    <row r="126" spans="4:12" ht="12.75">
      <c r="D126" s="73"/>
      <c r="E126" s="73"/>
      <c r="F126" s="73"/>
      <c r="G126" s="73"/>
      <c r="H126" s="73"/>
      <c r="I126" s="73"/>
      <c r="J126" s="73"/>
      <c r="K126" s="73"/>
      <c r="L126" s="73"/>
    </row>
    <row r="127" spans="4:12" ht="12.75">
      <c r="D127" s="73"/>
      <c r="E127" s="73"/>
      <c r="F127" s="73"/>
      <c r="G127" s="73"/>
      <c r="H127" s="73"/>
      <c r="I127" s="73"/>
      <c r="J127" s="73"/>
      <c r="K127" s="73"/>
      <c r="L127" s="73"/>
    </row>
    <row r="128" spans="4:12" ht="12.75">
      <c r="D128" s="73"/>
      <c r="E128" s="73"/>
      <c r="F128" s="73"/>
      <c r="G128" s="73"/>
      <c r="H128" s="73"/>
      <c r="I128" s="73"/>
      <c r="J128" s="73"/>
      <c r="K128" s="73"/>
      <c r="L128" s="73"/>
    </row>
    <row r="129" spans="4:12" ht="12.75">
      <c r="D129" s="73"/>
      <c r="E129" s="73"/>
      <c r="F129" s="73"/>
      <c r="G129" s="73"/>
      <c r="H129" s="73"/>
      <c r="I129" s="73"/>
      <c r="J129" s="73"/>
      <c r="K129" s="73"/>
      <c r="L129" s="73"/>
    </row>
    <row r="130" spans="4:12" ht="12.75">
      <c r="D130" s="73"/>
      <c r="E130" s="73"/>
      <c r="F130" s="73"/>
      <c r="G130" s="73"/>
      <c r="H130" s="73"/>
      <c r="I130" s="73"/>
      <c r="J130" s="73"/>
      <c r="K130" s="73"/>
      <c r="L130" s="73"/>
    </row>
    <row r="131" spans="4:12" ht="12.75">
      <c r="D131" s="73"/>
      <c r="E131" s="73"/>
      <c r="F131" s="73"/>
      <c r="G131" s="73"/>
      <c r="H131" s="73"/>
      <c r="I131" s="73"/>
      <c r="J131" s="73"/>
      <c r="K131" s="73"/>
      <c r="L131" s="73"/>
    </row>
    <row r="132" spans="4:12" ht="12.75">
      <c r="D132" s="73"/>
      <c r="E132" s="73"/>
      <c r="F132" s="73"/>
      <c r="G132" s="73"/>
      <c r="H132" s="73"/>
      <c r="I132" s="73"/>
      <c r="J132" s="73"/>
      <c r="K132" s="73"/>
      <c r="L132" s="73"/>
    </row>
    <row r="133" spans="4:12" ht="12.75">
      <c r="D133" s="73"/>
      <c r="E133" s="73"/>
      <c r="F133" s="73"/>
      <c r="G133" s="73"/>
      <c r="H133" s="73"/>
      <c r="I133" s="73"/>
      <c r="J133" s="73"/>
      <c r="K133" s="73"/>
      <c r="L133" s="73"/>
    </row>
    <row r="134" spans="4:12" ht="12.75">
      <c r="D134" s="73"/>
      <c r="E134" s="73"/>
      <c r="F134" s="73"/>
      <c r="G134" s="73"/>
      <c r="H134" s="73"/>
      <c r="I134" s="73"/>
      <c r="J134" s="73"/>
      <c r="K134" s="73"/>
      <c r="L134" s="73"/>
    </row>
    <row r="135" spans="4:12" ht="12.75">
      <c r="D135" s="73"/>
      <c r="E135" s="73"/>
      <c r="F135" s="73"/>
      <c r="G135" s="73"/>
      <c r="H135" s="73"/>
      <c r="I135" s="73"/>
      <c r="J135" s="73"/>
      <c r="K135" s="73"/>
      <c r="L135" s="73"/>
    </row>
    <row r="136" spans="4:12" ht="12.75">
      <c r="D136" s="73"/>
      <c r="E136" s="73"/>
      <c r="F136" s="73"/>
      <c r="G136" s="73"/>
      <c r="H136" s="73"/>
      <c r="I136" s="73"/>
      <c r="J136" s="73"/>
      <c r="K136" s="73"/>
      <c r="L136" s="73"/>
    </row>
    <row r="137" spans="4:12" ht="12.75">
      <c r="D137" s="73"/>
      <c r="E137" s="73"/>
      <c r="F137" s="73"/>
      <c r="G137" s="73"/>
      <c r="H137" s="73"/>
      <c r="I137" s="73"/>
      <c r="J137" s="73"/>
      <c r="K137" s="73"/>
      <c r="L137" s="73"/>
    </row>
    <row r="138" spans="4:12" ht="12.75">
      <c r="D138" s="73"/>
      <c r="E138" s="73"/>
      <c r="F138" s="73"/>
      <c r="G138" s="73"/>
      <c r="H138" s="73"/>
      <c r="I138" s="73"/>
      <c r="J138" s="73"/>
      <c r="K138" s="73"/>
      <c r="L138" s="73"/>
    </row>
    <row r="139" spans="4:12" ht="12.75">
      <c r="D139" s="73"/>
      <c r="E139" s="73"/>
      <c r="F139" s="73"/>
      <c r="G139" s="73"/>
      <c r="H139" s="73"/>
      <c r="I139" s="73"/>
      <c r="J139" s="73"/>
      <c r="K139" s="73"/>
      <c r="L139" s="73"/>
    </row>
    <row r="140" spans="4:12" ht="12.75">
      <c r="D140" s="73"/>
      <c r="E140" s="73"/>
      <c r="F140" s="73"/>
      <c r="G140" s="73"/>
      <c r="H140" s="73"/>
      <c r="I140" s="73"/>
      <c r="J140" s="73"/>
      <c r="K140" s="73"/>
      <c r="L140" s="73"/>
    </row>
    <row r="141" spans="4:12" ht="12.75">
      <c r="D141" s="73"/>
      <c r="E141" s="73"/>
      <c r="F141" s="73"/>
      <c r="G141" s="73"/>
      <c r="H141" s="73"/>
      <c r="I141" s="73"/>
      <c r="J141" s="73"/>
      <c r="K141" s="73"/>
      <c r="L141" s="73"/>
    </row>
    <row r="142" spans="4:12" ht="12.75">
      <c r="D142" s="73"/>
      <c r="E142" s="73"/>
      <c r="F142" s="73"/>
      <c r="G142" s="73"/>
      <c r="H142" s="73"/>
      <c r="I142" s="73"/>
      <c r="J142" s="73"/>
      <c r="K142" s="73"/>
      <c r="L142" s="73"/>
    </row>
    <row r="143" spans="4:12" ht="12.75">
      <c r="D143" s="73"/>
      <c r="E143" s="73"/>
      <c r="F143" s="73"/>
      <c r="G143" s="73"/>
      <c r="H143" s="73"/>
      <c r="I143" s="73"/>
      <c r="J143" s="73"/>
      <c r="K143" s="73"/>
      <c r="L143" s="73"/>
    </row>
    <row r="144" spans="4:12" ht="12.75">
      <c r="D144" s="73"/>
      <c r="E144" s="73"/>
      <c r="F144" s="73"/>
      <c r="G144" s="73"/>
      <c r="H144" s="73"/>
      <c r="I144" s="73"/>
      <c r="J144" s="73"/>
      <c r="K144" s="73"/>
      <c r="L144" s="73"/>
    </row>
    <row r="145" spans="4:12" ht="12.75">
      <c r="D145" s="73"/>
      <c r="E145" s="73"/>
      <c r="F145" s="73"/>
      <c r="G145" s="73"/>
      <c r="H145" s="73"/>
      <c r="I145" s="73"/>
      <c r="J145" s="73"/>
      <c r="K145" s="73"/>
      <c r="L145" s="73"/>
    </row>
    <row r="146" spans="4:12" ht="12.75">
      <c r="D146" s="73"/>
      <c r="E146" s="73"/>
      <c r="F146" s="73"/>
      <c r="G146" s="73"/>
      <c r="H146" s="73"/>
      <c r="I146" s="73"/>
      <c r="J146" s="73"/>
      <c r="K146" s="73"/>
      <c r="L146" s="73"/>
    </row>
    <row r="147" spans="4:12" ht="12.75">
      <c r="D147" s="73"/>
      <c r="E147" s="73"/>
      <c r="F147" s="73"/>
      <c r="G147" s="73"/>
      <c r="H147" s="73"/>
      <c r="I147" s="73"/>
      <c r="J147" s="73"/>
      <c r="K147" s="73"/>
      <c r="L147" s="73"/>
    </row>
    <row r="148" spans="4:12" ht="12.75">
      <c r="D148" s="73"/>
      <c r="E148" s="73"/>
      <c r="F148" s="73"/>
      <c r="G148" s="73"/>
      <c r="H148" s="73"/>
      <c r="I148" s="73"/>
      <c r="J148" s="73"/>
      <c r="K148" s="73"/>
      <c r="L148" s="73"/>
    </row>
    <row r="149" spans="4:12" ht="12.75">
      <c r="D149" s="73"/>
      <c r="E149" s="73"/>
      <c r="F149" s="73"/>
      <c r="G149" s="73"/>
      <c r="H149" s="73"/>
      <c r="I149" s="73"/>
      <c r="J149" s="73"/>
      <c r="K149" s="73"/>
      <c r="L149" s="73"/>
    </row>
    <row r="150" spans="4:12" ht="12.75">
      <c r="D150" s="73"/>
      <c r="E150" s="73"/>
      <c r="F150" s="73"/>
      <c r="G150" s="73"/>
      <c r="H150" s="73"/>
      <c r="I150" s="73"/>
      <c r="J150" s="73"/>
      <c r="K150" s="73"/>
      <c r="L150" s="73"/>
    </row>
    <row r="151" spans="4:12" ht="12.75">
      <c r="D151" s="73"/>
      <c r="E151" s="73"/>
      <c r="F151" s="73"/>
      <c r="G151" s="73"/>
      <c r="H151" s="73"/>
      <c r="I151" s="73"/>
      <c r="J151" s="73"/>
      <c r="K151" s="73"/>
      <c r="L151" s="73"/>
    </row>
    <row r="152" spans="4:12" ht="12.75">
      <c r="D152" s="73"/>
      <c r="E152" s="73"/>
      <c r="F152" s="73"/>
      <c r="G152" s="73"/>
      <c r="H152" s="73"/>
      <c r="I152" s="73"/>
      <c r="J152" s="73"/>
      <c r="K152" s="73"/>
      <c r="L152" s="73"/>
    </row>
    <row r="153" spans="4:12" ht="12.75">
      <c r="D153" s="73"/>
      <c r="E153" s="73"/>
      <c r="F153" s="73"/>
      <c r="G153" s="73"/>
      <c r="H153" s="73"/>
      <c r="I153" s="73"/>
      <c r="J153" s="73"/>
      <c r="K153" s="73"/>
      <c r="L153" s="73"/>
    </row>
    <row r="154" spans="4:12" ht="12.75">
      <c r="D154" s="73"/>
      <c r="E154" s="73"/>
      <c r="F154" s="73"/>
      <c r="G154" s="73"/>
      <c r="H154" s="73"/>
      <c r="I154" s="73"/>
      <c r="J154" s="73"/>
      <c r="K154" s="73"/>
      <c r="L154" s="73"/>
    </row>
    <row r="155" spans="4:12" ht="12.75">
      <c r="D155" s="73"/>
      <c r="E155" s="73"/>
      <c r="F155" s="73"/>
      <c r="G155" s="73"/>
      <c r="H155" s="73"/>
      <c r="I155" s="73"/>
      <c r="J155" s="73"/>
      <c r="K155" s="73"/>
      <c r="L155" s="73"/>
    </row>
    <row r="156" spans="4:12" ht="12.75">
      <c r="D156" s="73"/>
      <c r="E156" s="73"/>
      <c r="F156" s="73"/>
      <c r="G156" s="73"/>
      <c r="H156" s="73"/>
      <c r="I156" s="73"/>
      <c r="J156" s="73"/>
      <c r="K156" s="73"/>
      <c r="L156" s="73"/>
    </row>
    <row r="157" spans="4:12" ht="12.75">
      <c r="D157" s="73"/>
      <c r="E157" s="73"/>
      <c r="F157" s="73"/>
      <c r="G157" s="73"/>
      <c r="H157" s="73"/>
      <c r="I157" s="73"/>
      <c r="J157" s="73"/>
      <c r="K157" s="73"/>
      <c r="L157" s="73"/>
    </row>
    <row r="158" spans="4:12" ht="12.75">
      <c r="D158" s="73"/>
      <c r="E158" s="73"/>
      <c r="F158" s="73"/>
      <c r="G158" s="73"/>
      <c r="H158" s="73"/>
      <c r="I158" s="73"/>
      <c r="J158" s="73"/>
      <c r="K158" s="73"/>
      <c r="L158" s="73"/>
    </row>
    <row r="159" spans="4:12" ht="12.75">
      <c r="D159" s="73"/>
      <c r="E159" s="73"/>
      <c r="F159" s="73"/>
      <c r="G159" s="73"/>
      <c r="H159" s="73"/>
      <c r="I159" s="73"/>
      <c r="J159" s="73"/>
      <c r="K159" s="73"/>
      <c r="L159" s="73"/>
    </row>
    <row r="160" spans="4:12" ht="12.75">
      <c r="D160" s="73"/>
      <c r="E160" s="73"/>
      <c r="F160" s="73"/>
      <c r="G160" s="73"/>
      <c r="H160" s="73"/>
      <c r="I160" s="73"/>
      <c r="J160" s="73"/>
      <c r="K160" s="73"/>
      <c r="L160" s="73"/>
    </row>
  </sheetData>
  <printOptions horizontalCentered="1"/>
  <pageMargins left="0.25" right="0.25" top="0.5" bottom="0.5" header="0.5" footer="0.5"/>
  <pageSetup fitToHeight="1" fitToWidth="1" horizontalDpi="600" verticalDpi="600" orientation="landscape" paperSize="5" scale="54"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AH160"/>
  <sheetViews>
    <sheetView zoomScale="75" zoomScaleNormal="75" workbookViewId="0" topLeftCell="A1">
      <selection activeCell="A1" sqref="A1"/>
    </sheetView>
  </sheetViews>
  <sheetFormatPr defaultColWidth="9.140625" defaultRowHeight="12.75"/>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ustomWidth="1"/>
    <col min="32" max="16384" width="9.140625" style="53" customWidth="1"/>
  </cols>
  <sheetData>
    <row r="1" spans="1:31" s="81" customFormat="1" ht="18.75" customHeight="1">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c r="A2" s="69" t="s">
        <v>78</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c r="A3" s="69" t="s">
        <v>90</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27" ht="12.75">
      <c r="A5" s="105"/>
      <c r="B5" s="106" t="s">
        <v>45</v>
      </c>
      <c r="C5" s="107" t="s">
        <v>36</v>
      </c>
      <c r="D5" s="107" t="s">
        <v>38</v>
      </c>
      <c r="E5" s="107"/>
      <c r="F5" s="107" t="s">
        <v>51</v>
      </c>
      <c r="G5" s="107" t="s">
        <v>89</v>
      </c>
      <c r="H5" s="108" t="s">
        <v>47</v>
      </c>
      <c r="I5" s="104">
        <v>40178</v>
      </c>
      <c r="J5" s="100"/>
      <c r="K5" s="100"/>
      <c r="L5" s="102"/>
      <c r="M5" s="103">
        <v>40543</v>
      </c>
      <c r="N5" s="100"/>
      <c r="O5" s="101"/>
      <c r="P5" s="100"/>
      <c r="Q5" s="101"/>
      <c r="R5" s="100"/>
      <c r="S5" s="102"/>
      <c r="T5" s="103">
        <v>40908</v>
      </c>
      <c r="U5" s="100"/>
      <c r="V5" s="101"/>
      <c r="W5" s="100"/>
      <c r="X5" s="101"/>
      <c r="Y5" s="100"/>
      <c r="Z5" s="118"/>
      <c r="AA5" s="146"/>
    </row>
    <row r="6" spans="1:27" ht="12" customHeight="1" thickBot="1">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27" ht="15" customHeight="1">
      <c r="A7" s="109"/>
      <c r="B7" s="54"/>
      <c r="H7" s="88"/>
      <c r="I7" s="54"/>
      <c r="J7" s="54"/>
      <c r="K7" s="54"/>
      <c r="L7" s="91"/>
      <c r="M7" s="54"/>
      <c r="N7" s="54"/>
      <c r="O7" s="54"/>
      <c r="P7" s="54"/>
      <c r="Q7" s="54"/>
      <c r="R7" s="54"/>
      <c r="S7" s="91"/>
      <c r="T7" s="54"/>
      <c r="U7" s="54"/>
      <c r="V7" s="54"/>
      <c r="W7" s="54"/>
      <c r="X7" s="54"/>
      <c r="Y7" s="54"/>
      <c r="Z7" s="120"/>
      <c r="AA7" s="147"/>
    </row>
    <row r="8" spans="1:27" ht="15" customHeight="1">
      <c r="A8" s="110" t="s">
        <v>147</v>
      </c>
      <c r="B8" s="93">
        <v>38991</v>
      </c>
      <c r="C8" s="130"/>
      <c r="D8" s="67">
        <v>40</v>
      </c>
      <c r="E8" s="132">
        <v>369209</v>
      </c>
      <c r="F8" s="76">
        <v>0</v>
      </c>
      <c r="G8" s="74">
        <f>+E8-F8</f>
        <v>369209</v>
      </c>
      <c r="H8" s="96">
        <f>+(E8-F8)/(D8*12)</f>
        <v>769.1854166666667</v>
      </c>
      <c r="I8" s="74">
        <f>IF(B8&lt;$I$5,E8,0)</f>
        <v>369209</v>
      </c>
      <c r="J8" s="71">
        <f>IF(B8&gt;$I$5,0,IF(($I$5-B8)/30.4375&gt;(D8*12),(D8*12),($I$5-B8)/30.4375))</f>
        <v>38.997946611909654</v>
      </c>
      <c r="K8" s="191">
        <f>IF(H8*J8&gt;I8,-I8,-H8*J8)-16.06</f>
        <v>-30012.71181382615</v>
      </c>
      <c r="L8" s="96">
        <f>+I8+K8</f>
        <v>339196.2881861738</v>
      </c>
      <c r="M8" s="74">
        <f>IF(AND($I$5&lt;B8,B8&lt;$M$5+1),E8,0)</f>
        <v>0</v>
      </c>
      <c r="N8" s="74">
        <f>IF(AND($I$5&lt;C8,C8&lt;$M$5+1),-E8,0)</f>
        <v>0</v>
      </c>
      <c r="O8" s="74">
        <f>+I8+M8+N8</f>
        <v>369209</v>
      </c>
      <c r="P8" s="67">
        <v>12</v>
      </c>
      <c r="Q8" s="74">
        <f>-H8*P8</f>
        <v>-9230.225</v>
      </c>
      <c r="R8" s="74">
        <f>IF(O8=0,0,K8+Q8)</f>
        <v>-39242.93681382615</v>
      </c>
      <c r="S8" s="96">
        <f>+O8+R8</f>
        <v>329966.06318617385</v>
      </c>
      <c r="T8" s="74">
        <f>IF(AND($M$5&lt;B8,J8&lt;$T$5+1),E8,0)</f>
        <v>0</v>
      </c>
      <c r="U8" s="74">
        <f>IF(AND($M$5&lt;C8,C8&lt;$T$5+1),-E8,0)</f>
        <v>0</v>
      </c>
      <c r="V8" s="74">
        <f>+O8+T8+U8</f>
        <v>369209</v>
      </c>
      <c r="W8" s="67">
        <v>12</v>
      </c>
      <c r="X8" s="74">
        <f>-H8*W8</f>
        <v>-9230.225</v>
      </c>
      <c r="Y8" s="74">
        <f>IF(V8=0,0,R8+X8)</f>
        <v>-48473.16181382615</v>
      </c>
      <c r="Z8" s="121">
        <f>+V8+Y8</f>
        <v>320735.8381861739</v>
      </c>
      <c r="AA8" s="148" t="str">
        <f>IF(J8+P8+W8&lt;((D8*12)+1),"OK","ERROR")</f>
        <v>OK</v>
      </c>
    </row>
    <row r="9" spans="1:27" ht="15" customHeight="1">
      <c r="A9" s="110" t="s">
        <v>148</v>
      </c>
      <c r="B9" s="93">
        <v>39264</v>
      </c>
      <c r="C9" s="130"/>
      <c r="D9" s="67">
        <v>40</v>
      </c>
      <c r="E9" s="132">
        <v>24275</v>
      </c>
      <c r="F9" s="76">
        <v>0</v>
      </c>
      <c r="G9" s="74">
        <f aca="true" t="shared" si="0" ref="G9:G50">+E9-F9</f>
        <v>24275</v>
      </c>
      <c r="H9" s="96">
        <f aca="true" t="shared" si="1" ref="H9:H50">+(E9-F9)/(D9*12)</f>
        <v>50.572916666666664</v>
      </c>
      <c r="I9" s="74">
        <f aca="true" t="shared" si="2" ref="I9:I50">IF(B9&lt;$I$5,E9,0)</f>
        <v>24275</v>
      </c>
      <c r="J9" s="71">
        <f aca="true" t="shared" si="3" ref="J9:J50">IF(B9&gt;$I$5,0,IF(($I$5-B9)/30.4375&gt;(D9*12),(D9*12),($I$5-B9)/30.4375))</f>
        <v>30.028747433264886</v>
      </c>
      <c r="K9" s="74">
        <f aca="true" t="shared" si="4" ref="K9:K50">IF(H9*J9&gt;I9,-I9,-H9*J9)</f>
        <v>-1518.6413415468855</v>
      </c>
      <c r="L9" s="96">
        <f aca="true" t="shared" si="5" ref="L9:L50">+I9+K9</f>
        <v>22756.358658453115</v>
      </c>
      <c r="M9" s="74">
        <f aca="true" t="shared" si="6" ref="M9:M50">IF(AND($I$5&lt;B9,B9&lt;$M$5+1),E9,0)</f>
        <v>0</v>
      </c>
      <c r="N9" s="74">
        <f aca="true" t="shared" si="7" ref="N9:N50">IF(AND($I$5&lt;C9,C9&lt;$M$5+1),-E9,0)</f>
        <v>0</v>
      </c>
      <c r="O9" s="74">
        <f aca="true" t="shared" si="8" ref="O9:O50">+I9+M9+N9</f>
        <v>24275</v>
      </c>
      <c r="P9" s="67">
        <v>12</v>
      </c>
      <c r="Q9" s="74">
        <f aca="true" t="shared" si="9" ref="Q9:Q50">-H9*P9</f>
        <v>-606.875</v>
      </c>
      <c r="R9" s="74">
        <f aca="true" t="shared" si="10" ref="R9:R50">IF(O9=0,0,K9+Q9)</f>
        <v>-2125.5163415468855</v>
      </c>
      <c r="S9" s="96">
        <f aca="true" t="shared" si="11" ref="S9:S50">+O9+R9</f>
        <v>22149.483658453115</v>
      </c>
      <c r="T9" s="74">
        <f aca="true" t="shared" si="12" ref="T9:T50">IF(AND($M$5&lt;B9,J9&lt;$T$5+1),E9,0)</f>
        <v>0</v>
      </c>
      <c r="U9" s="74">
        <f aca="true" t="shared" si="13" ref="U9:U50">IF(AND($M$5&lt;C9,C9&lt;$T$5+1),-E9,0)</f>
        <v>0</v>
      </c>
      <c r="V9" s="74">
        <f aca="true" t="shared" si="14" ref="V9:V50">+O9+T9+U9</f>
        <v>24275</v>
      </c>
      <c r="W9" s="67">
        <v>12</v>
      </c>
      <c r="X9" s="74">
        <f aca="true" t="shared" si="15" ref="X9:X50">-H9*W9</f>
        <v>-606.875</v>
      </c>
      <c r="Y9" s="74">
        <f aca="true" t="shared" si="16" ref="Y9:Y50">IF(V9=0,0,R9+X9)</f>
        <v>-2732.3913415468855</v>
      </c>
      <c r="Z9" s="121">
        <f aca="true" t="shared" si="17" ref="Z9:Z50">+V9+Y9</f>
        <v>21542.608658453115</v>
      </c>
      <c r="AA9" s="148" t="str">
        <f aca="true" t="shared" si="18" ref="AA9:AA50">IF(J9+P9+W9&lt;((D9*12)+1),"OK","ERROR")</f>
        <v>OK</v>
      </c>
    </row>
    <row r="10" spans="1:27" ht="15" customHeight="1">
      <c r="A10" s="110" t="s">
        <v>149</v>
      </c>
      <c r="B10" s="93">
        <v>28307</v>
      </c>
      <c r="C10" s="130"/>
      <c r="D10" s="67">
        <v>40</v>
      </c>
      <c r="E10" s="132">
        <v>15651</v>
      </c>
      <c r="F10" s="76">
        <v>0</v>
      </c>
      <c r="G10" s="74">
        <f t="shared" si="0"/>
        <v>15651</v>
      </c>
      <c r="H10" s="96">
        <f t="shared" si="1"/>
        <v>32.60625</v>
      </c>
      <c r="I10" s="74">
        <f t="shared" si="2"/>
        <v>15651</v>
      </c>
      <c r="J10" s="71">
        <f t="shared" si="3"/>
        <v>390.0123203285421</v>
      </c>
      <c r="K10" s="74">
        <f t="shared" si="4"/>
        <v>-12716.839219712527</v>
      </c>
      <c r="L10" s="96">
        <f t="shared" si="5"/>
        <v>2934.1607802874732</v>
      </c>
      <c r="M10" s="74">
        <f t="shared" si="6"/>
        <v>0</v>
      </c>
      <c r="N10" s="74">
        <f t="shared" si="7"/>
        <v>0</v>
      </c>
      <c r="O10" s="74">
        <f t="shared" si="8"/>
        <v>15651</v>
      </c>
      <c r="P10" s="67">
        <v>12</v>
      </c>
      <c r="Q10" s="74">
        <f t="shared" si="9"/>
        <v>-391.27500000000003</v>
      </c>
      <c r="R10" s="74">
        <f t="shared" si="10"/>
        <v>-13108.114219712526</v>
      </c>
      <c r="S10" s="96">
        <f t="shared" si="11"/>
        <v>2542.8857802874736</v>
      </c>
      <c r="T10" s="74">
        <f t="shared" si="12"/>
        <v>0</v>
      </c>
      <c r="U10" s="74">
        <f t="shared" si="13"/>
        <v>0</v>
      </c>
      <c r="V10" s="74">
        <f t="shared" si="14"/>
        <v>15651</v>
      </c>
      <c r="W10" s="67">
        <v>12</v>
      </c>
      <c r="X10" s="74">
        <f t="shared" si="15"/>
        <v>-391.27500000000003</v>
      </c>
      <c r="Y10" s="74">
        <f t="shared" si="16"/>
        <v>-13499.389219712526</v>
      </c>
      <c r="Z10" s="121">
        <f t="shared" si="17"/>
        <v>2151.610780287474</v>
      </c>
      <c r="AA10" s="148" t="str">
        <f t="shared" si="18"/>
        <v>OK</v>
      </c>
    </row>
    <row r="11" spans="1:31" s="61" customFormat="1" ht="13.5" customHeight="1">
      <c r="A11" s="110" t="s">
        <v>150</v>
      </c>
      <c r="B11" s="93">
        <v>28672</v>
      </c>
      <c r="C11" s="130" t="s">
        <v>56</v>
      </c>
      <c r="D11" s="67">
        <v>40</v>
      </c>
      <c r="E11" s="132">
        <v>18595</v>
      </c>
      <c r="F11" s="76">
        <v>0</v>
      </c>
      <c r="G11" s="74">
        <f t="shared" si="0"/>
        <v>18595</v>
      </c>
      <c r="H11" s="96">
        <f t="shared" si="1"/>
        <v>38.739583333333336</v>
      </c>
      <c r="I11" s="74">
        <f t="shared" si="2"/>
        <v>18595</v>
      </c>
      <c r="J11" s="71">
        <f t="shared" si="3"/>
        <v>378.0205338809035</v>
      </c>
      <c r="K11" s="74">
        <f t="shared" si="4"/>
        <v>-14644.357973990418</v>
      </c>
      <c r="L11" s="96">
        <f t="shared" si="5"/>
        <v>3950.642026009582</v>
      </c>
      <c r="M11" s="74">
        <f t="shared" si="6"/>
        <v>0</v>
      </c>
      <c r="N11" s="74">
        <f t="shared" si="7"/>
        <v>0</v>
      </c>
      <c r="O11" s="74">
        <f t="shared" si="8"/>
        <v>18595</v>
      </c>
      <c r="P11" s="67">
        <v>12</v>
      </c>
      <c r="Q11" s="74">
        <f t="shared" si="9"/>
        <v>-464.875</v>
      </c>
      <c r="R11" s="74">
        <f t="shared" si="10"/>
        <v>-15109.232973990418</v>
      </c>
      <c r="S11" s="96">
        <f t="shared" si="11"/>
        <v>3485.767026009582</v>
      </c>
      <c r="T11" s="74">
        <f t="shared" si="12"/>
        <v>0</v>
      </c>
      <c r="U11" s="74">
        <f t="shared" si="13"/>
        <v>0</v>
      </c>
      <c r="V11" s="74">
        <f t="shared" si="14"/>
        <v>18595</v>
      </c>
      <c r="W11" s="67">
        <v>12</v>
      </c>
      <c r="X11" s="74">
        <f t="shared" si="15"/>
        <v>-464.875</v>
      </c>
      <c r="Y11" s="74">
        <f t="shared" si="16"/>
        <v>-15574.107973990418</v>
      </c>
      <c r="Z11" s="121">
        <f t="shared" si="17"/>
        <v>3020.892026009582</v>
      </c>
      <c r="AA11" s="148" t="str">
        <f t="shared" si="18"/>
        <v>OK</v>
      </c>
      <c r="AB11" s="55"/>
      <c r="AC11" s="55"/>
      <c r="AD11" s="55"/>
      <c r="AE11" s="55"/>
    </row>
    <row r="12" spans="1:31" s="61" customFormat="1" ht="13.5" customHeight="1">
      <c r="A12" s="110" t="s">
        <v>151</v>
      </c>
      <c r="B12" s="150">
        <v>34151</v>
      </c>
      <c r="C12" s="130" t="s">
        <v>56</v>
      </c>
      <c r="D12" s="67">
        <v>25</v>
      </c>
      <c r="E12" s="132">
        <v>12354</v>
      </c>
      <c r="F12" s="76">
        <v>0</v>
      </c>
      <c r="G12" s="74">
        <f t="shared" si="0"/>
        <v>12354</v>
      </c>
      <c r="H12" s="96">
        <f t="shared" si="1"/>
        <v>41.18</v>
      </c>
      <c r="I12" s="74">
        <f t="shared" si="2"/>
        <v>12354</v>
      </c>
      <c r="J12" s="71">
        <f t="shared" si="3"/>
        <v>198.0123203285421</v>
      </c>
      <c r="K12" s="74">
        <f t="shared" si="4"/>
        <v>-8154.147351129363</v>
      </c>
      <c r="L12" s="96">
        <f t="shared" si="5"/>
        <v>4199.852648870637</v>
      </c>
      <c r="M12" s="74">
        <f t="shared" si="6"/>
        <v>0</v>
      </c>
      <c r="N12" s="74">
        <f t="shared" si="7"/>
        <v>0</v>
      </c>
      <c r="O12" s="74">
        <f t="shared" si="8"/>
        <v>12354</v>
      </c>
      <c r="P12" s="67">
        <v>12</v>
      </c>
      <c r="Q12" s="74">
        <f t="shared" si="9"/>
        <v>-494.15999999999997</v>
      </c>
      <c r="R12" s="74">
        <f t="shared" si="10"/>
        <v>-8648.307351129364</v>
      </c>
      <c r="S12" s="96">
        <f t="shared" si="11"/>
        <v>3705.692648870636</v>
      </c>
      <c r="T12" s="74">
        <f t="shared" si="12"/>
        <v>0</v>
      </c>
      <c r="U12" s="74">
        <f t="shared" si="13"/>
        <v>0</v>
      </c>
      <c r="V12" s="74">
        <f t="shared" si="14"/>
        <v>12354</v>
      </c>
      <c r="W12" s="67">
        <v>12</v>
      </c>
      <c r="X12" s="74">
        <f t="shared" si="15"/>
        <v>-494.15999999999997</v>
      </c>
      <c r="Y12" s="74">
        <f t="shared" si="16"/>
        <v>-9142.467351129364</v>
      </c>
      <c r="Z12" s="121">
        <f t="shared" si="17"/>
        <v>3211.532648870636</v>
      </c>
      <c r="AA12" s="148" t="str">
        <f t="shared" si="18"/>
        <v>OK</v>
      </c>
      <c r="AB12" s="55"/>
      <c r="AC12" s="59"/>
      <c r="AD12" s="55"/>
      <c r="AE12" s="59"/>
    </row>
    <row r="13" spans="1:34" ht="12.75" customHeight="1">
      <c r="A13" s="111" t="s">
        <v>152</v>
      </c>
      <c r="B13" s="150">
        <v>38169</v>
      </c>
      <c r="C13" s="94"/>
      <c r="D13" s="67">
        <v>40</v>
      </c>
      <c r="E13" s="132">
        <v>11043</v>
      </c>
      <c r="F13" s="76">
        <v>0</v>
      </c>
      <c r="G13" s="74">
        <f t="shared" si="0"/>
        <v>11043</v>
      </c>
      <c r="H13" s="96">
        <f t="shared" si="1"/>
        <v>23.00625</v>
      </c>
      <c r="I13" s="74">
        <f t="shared" si="2"/>
        <v>11043</v>
      </c>
      <c r="J13" s="71">
        <f t="shared" si="3"/>
        <v>66.00410677618069</v>
      </c>
      <c r="K13" s="74">
        <f t="shared" si="4"/>
        <v>-1518.5069815195072</v>
      </c>
      <c r="L13" s="96">
        <f t="shared" si="5"/>
        <v>9524.493018480493</v>
      </c>
      <c r="M13" s="74">
        <f t="shared" si="6"/>
        <v>0</v>
      </c>
      <c r="N13" s="74">
        <f t="shared" si="7"/>
        <v>0</v>
      </c>
      <c r="O13" s="74">
        <f t="shared" si="8"/>
        <v>11043</v>
      </c>
      <c r="P13" s="67">
        <v>12</v>
      </c>
      <c r="Q13" s="74">
        <f t="shared" si="9"/>
        <v>-276.07500000000005</v>
      </c>
      <c r="R13" s="74">
        <f t="shared" si="10"/>
        <v>-1794.5819815195073</v>
      </c>
      <c r="S13" s="96">
        <f t="shared" si="11"/>
        <v>9248.418018480494</v>
      </c>
      <c r="T13" s="74">
        <f t="shared" si="12"/>
        <v>0</v>
      </c>
      <c r="U13" s="74">
        <f t="shared" si="13"/>
        <v>0</v>
      </c>
      <c r="V13" s="74">
        <f t="shared" si="14"/>
        <v>11043</v>
      </c>
      <c r="W13" s="67">
        <v>12</v>
      </c>
      <c r="X13" s="74">
        <f t="shared" si="15"/>
        <v>-276.07500000000005</v>
      </c>
      <c r="Y13" s="74">
        <f t="shared" si="16"/>
        <v>-2070.656981519507</v>
      </c>
      <c r="Z13" s="121">
        <f t="shared" si="17"/>
        <v>8972.343018480493</v>
      </c>
      <c r="AA13" s="148" t="str">
        <f t="shared" si="18"/>
        <v>OK</v>
      </c>
      <c r="AF13" s="5"/>
      <c r="AG13" s="5"/>
      <c r="AH13" s="5"/>
    </row>
    <row r="14" spans="1:34" ht="12.75" customHeight="1">
      <c r="A14" s="111" t="s">
        <v>152</v>
      </c>
      <c r="B14" s="130">
        <v>38899</v>
      </c>
      <c r="C14" s="94"/>
      <c r="D14" s="67">
        <v>40</v>
      </c>
      <c r="E14" s="132">
        <v>10700</v>
      </c>
      <c r="F14" s="76">
        <v>0</v>
      </c>
      <c r="G14" s="74">
        <f t="shared" si="0"/>
        <v>10700</v>
      </c>
      <c r="H14" s="96">
        <f t="shared" si="1"/>
        <v>22.291666666666668</v>
      </c>
      <c r="I14" s="74">
        <f t="shared" si="2"/>
        <v>10700</v>
      </c>
      <c r="J14" s="71">
        <f t="shared" si="3"/>
        <v>42.02053388090349</v>
      </c>
      <c r="K14" s="74">
        <f t="shared" si="4"/>
        <v>-936.7077344284737</v>
      </c>
      <c r="L14" s="96">
        <f t="shared" si="5"/>
        <v>9763.292265571527</v>
      </c>
      <c r="M14" s="74">
        <f t="shared" si="6"/>
        <v>0</v>
      </c>
      <c r="N14" s="74">
        <f t="shared" si="7"/>
        <v>0</v>
      </c>
      <c r="O14" s="74">
        <f t="shared" si="8"/>
        <v>10700</v>
      </c>
      <c r="P14" s="67">
        <v>12</v>
      </c>
      <c r="Q14" s="74">
        <f t="shared" si="9"/>
        <v>-267.5</v>
      </c>
      <c r="R14" s="74">
        <f t="shared" si="10"/>
        <v>-1204.2077344284737</v>
      </c>
      <c r="S14" s="96">
        <f t="shared" si="11"/>
        <v>9495.792265571527</v>
      </c>
      <c r="T14" s="74">
        <f t="shared" si="12"/>
        <v>0</v>
      </c>
      <c r="U14" s="74">
        <f t="shared" si="13"/>
        <v>0</v>
      </c>
      <c r="V14" s="74">
        <f t="shared" si="14"/>
        <v>10700</v>
      </c>
      <c r="W14" s="67">
        <v>12</v>
      </c>
      <c r="X14" s="74">
        <f t="shared" si="15"/>
        <v>-267.5</v>
      </c>
      <c r="Y14" s="74">
        <f t="shared" si="16"/>
        <v>-1471.7077344284737</v>
      </c>
      <c r="Z14" s="121">
        <f t="shared" si="17"/>
        <v>9228.292265571527</v>
      </c>
      <c r="AA14" s="148" t="str">
        <f t="shared" si="18"/>
        <v>OK</v>
      </c>
      <c r="AF14" s="5"/>
      <c r="AG14" s="5"/>
      <c r="AH14" s="5"/>
    </row>
    <row r="15" spans="1:34" ht="13.5" customHeight="1">
      <c r="A15" s="111" t="s">
        <v>153</v>
      </c>
      <c r="B15" s="130">
        <v>40451</v>
      </c>
      <c r="C15" s="94"/>
      <c r="D15" s="67">
        <v>40</v>
      </c>
      <c r="E15" s="132">
        <v>1240540</v>
      </c>
      <c r="F15" s="76">
        <v>0</v>
      </c>
      <c r="G15" s="74">
        <f t="shared" si="0"/>
        <v>1240540</v>
      </c>
      <c r="H15" s="96">
        <f t="shared" si="1"/>
        <v>2584.4583333333335</v>
      </c>
      <c r="I15" s="74">
        <f t="shared" si="2"/>
        <v>0</v>
      </c>
      <c r="J15" s="71">
        <f t="shared" si="3"/>
        <v>0</v>
      </c>
      <c r="K15" s="74">
        <f t="shared" si="4"/>
        <v>0</v>
      </c>
      <c r="L15" s="96">
        <f t="shared" si="5"/>
        <v>0</v>
      </c>
      <c r="M15" s="74">
        <f t="shared" si="6"/>
        <v>1240540</v>
      </c>
      <c r="N15" s="74">
        <f t="shared" si="7"/>
        <v>0</v>
      </c>
      <c r="O15" s="74">
        <f t="shared" si="8"/>
        <v>1240540</v>
      </c>
      <c r="P15" s="67">
        <v>3</v>
      </c>
      <c r="Q15" s="74">
        <f t="shared" si="9"/>
        <v>-7753.375</v>
      </c>
      <c r="R15" s="74">
        <f t="shared" si="10"/>
        <v>-7753.375</v>
      </c>
      <c r="S15" s="96">
        <f t="shared" si="11"/>
        <v>1232786.625</v>
      </c>
      <c r="T15" s="74">
        <f t="shared" si="12"/>
        <v>0</v>
      </c>
      <c r="U15" s="74">
        <f t="shared" si="13"/>
        <v>0</v>
      </c>
      <c r="V15" s="74">
        <f t="shared" si="14"/>
        <v>1240540</v>
      </c>
      <c r="W15" s="67">
        <v>12</v>
      </c>
      <c r="X15" s="74">
        <f t="shared" si="15"/>
        <v>-31013.5</v>
      </c>
      <c r="Y15" s="74">
        <f t="shared" si="16"/>
        <v>-38766.875</v>
      </c>
      <c r="Z15" s="121">
        <f t="shared" si="17"/>
        <v>1201773.125</v>
      </c>
      <c r="AA15" s="148" t="str">
        <f t="shared" si="18"/>
        <v>OK</v>
      </c>
      <c r="AF15" s="5"/>
      <c r="AG15" s="5"/>
      <c r="AH15" s="5"/>
    </row>
    <row r="16" spans="1:34" ht="13.5" customHeight="1">
      <c r="A16" s="111"/>
      <c r="B16" s="93" t="s">
        <v>56</v>
      </c>
      <c r="C16" s="94"/>
      <c r="D16" s="67">
        <v>40</v>
      </c>
      <c r="E16" s="76"/>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c r="AF16" s="5"/>
      <c r="AG16" s="5"/>
      <c r="AH16" s="5"/>
    </row>
    <row r="17" spans="1:34" ht="13.5" customHeight="1">
      <c r="A17" s="111"/>
      <c r="B17" s="93" t="s">
        <v>56</v>
      </c>
      <c r="C17" s="94"/>
      <c r="D17" s="67">
        <v>40</v>
      </c>
      <c r="E17" s="76"/>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c r="AF17" s="5"/>
      <c r="AG17" s="5"/>
      <c r="AH17" s="5"/>
    </row>
    <row r="18" spans="1:34" ht="13.5" customHeight="1">
      <c r="A18" s="111"/>
      <c r="B18" s="93" t="s">
        <v>56</v>
      </c>
      <c r="C18" s="94"/>
      <c r="D18" s="67">
        <v>40</v>
      </c>
      <c r="E18" s="76"/>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c r="AF18" s="5"/>
      <c r="AG18" s="5"/>
      <c r="AH18" s="5"/>
    </row>
    <row r="19" spans="1:34" ht="13.5" customHeight="1">
      <c r="A19" s="111"/>
      <c r="B19" s="93" t="s">
        <v>56</v>
      </c>
      <c r="C19" s="94"/>
      <c r="D19" s="67">
        <v>40</v>
      </c>
      <c r="E19" s="76"/>
      <c r="F19" s="76">
        <v>0</v>
      </c>
      <c r="G19" s="74">
        <f aca="true" t="shared" si="19" ref="G19:G30">+E19-F19</f>
        <v>0</v>
      </c>
      <c r="H19" s="96">
        <f aca="true" t="shared" si="20" ref="H19:H30">+(E19-F19)/(D19*12)</f>
        <v>0</v>
      </c>
      <c r="I19" s="74">
        <f aca="true" t="shared" si="21" ref="I19:I30">IF(B19&lt;$I$5,E19,0)</f>
        <v>0</v>
      </c>
      <c r="J19" s="71">
        <f aca="true" t="shared" si="22" ref="J19:J30">IF(B19&gt;$I$5,0,IF(($I$5-B19)/30.4375&gt;(D19*12),(D19*12),($I$5-B19)/30.4375))</f>
        <v>0</v>
      </c>
      <c r="K19" s="74">
        <f aca="true" t="shared" si="23" ref="K19:K30">IF(H19*J19&gt;I19,-I19,-H19*J19)</f>
        <v>0</v>
      </c>
      <c r="L19" s="96">
        <f aca="true" t="shared" si="24" ref="L19:L30">+I19+K19</f>
        <v>0</v>
      </c>
      <c r="M19" s="74">
        <f aca="true" t="shared" si="25" ref="M19:M30">IF(AND($I$5&lt;B19,B19&lt;$M$5+1),E19,0)</f>
        <v>0</v>
      </c>
      <c r="N19" s="74">
        <f aca="true" t="shared" si="26" ref="N19:N30">IF(AND($I$5&lt;C19,C19&lt;$M$5+1),-E19,0)</f>
        <v>0</v>
      </c>
      <c r="O19" s="74">
        <f aca="true" t="shared" si="27" ref="O19:O30">+I19+M19+N19</f>
        <v>0</v>
      </c>
      <c r="P19" s="67"/>
      <c r="Q19" s="74">
        <f aca="true" t="shared" si="28" ref="Q19:Q30">-H19*P19</f>
        <v>0</v>
      </c>
      <c r="R19" s="74">
        <f aca="true" t="shared" si="29" ref="R19:R30">IF(O19=0,0,K19+Q19)</f>
        <v>0</v>
      </c>
      <c r="S19" s="96">
        <f aca="true" t="shared" si="30" ref="S19:S30">+O19+R19</f>
        <v>0</v>
      </c>
      <c r="T19" s="74">
        <f aca="true" t="shared" si="31" ref="T19:T30">IF(AND($M$5&lt;B19,J19&lt;$T$5+1),E19,0)</f>
        <v>0</v>
      </c>
      <c r="U19" s="74">
        <f aca="true" t="shared" si="32" ref="U19:U30">IF(AND($M$5&lt;C19,C19&lt;$T$5+1),-E19,0)</f>
        <v>0</v>
      </c>
      <c r="V19" s="74">
        <f aca="true" t="shared" si="33" ref="V19:V30">+O19+T19+U19</f>
        <v>0</v>
      </c>
      <c r="W19" s="67"/>
      <c r="X19" s="74">
        <f aca="true" t="shared" si="34" ref="X19:X30">-H19*W19</f>
        <v>0</v>
      </c>
      <c r="Y19" s="74">
        <f aca="true" t="shared" si="35" ref="Y19:Y30">IF(V19=0,0,R19+X19)</f>
        <v>0</v>
      </c>
      <c r="Z19" s="121">
        <f aca="true" t="shared" si="36" ref="Z19:Z30">+V19+Y19</f>
        <v>0</v>
      </c>
      <c r="AA19" s="148" t="str">
        <f aca="true" t="shared" si="37" ref="AA19:AA30">IF(J19+P19+W19&lt;((D19*12)+1),"OK","ERROR")</f>
        <v>OK</v>
      </c>
      <c r="AF19" s="5"/>
      <c r="AG19" s="5"/>
      <c r="AH19" s="5"/>
    </row>
    <row r="20" spans="1:34" ht="13.5" customHeight="1">
      <c r="A20" s="111"/>
      <c r="B20" s="93" t="s">
        <v>56</v>
      </c>
      <c r="C20" s="94"/>
      <c r="D20" s="67">
        <v>40</v>
      </c>
      <c r="E20" s="76"/>
      <c r="F20" s="76">
        <v>0</v>
      </c>
      <c r="G20" s="74">
        <f t="shared" si="19"/>
        <v>0</v>
      </c>
      <c r="H20" s="96">
        <f t="shared" si="20"/>
        <v>0</v>
      </c>
      <c r="I20" s="74">
        <f t="shared" si="21"/>
        <v>0</v>
      </c>
      <c r="J20" s="71">
        <f t="shared" si="22"/>
        <v>0</v>
      </c>
      <c r="K20" s="74">
        <f t="shared" si="23"/>
        <v>0</v>
      </c>
      <c r="L20" s="96">
        <f t="shared" si="24"/>
        <v>0</v>
      </c>
      <c r="M20" s="74">
        <f t="shared" si="25"/>
        <v>0</v>
      </c>
      <c r="N20" s="74">
        <f t="shared" si="26"/>
        <v>0</v>
      </c>
      <c r="O20" s="74">
        <f t="shared" si="27"/>
        <v>0</v>
      </c>
      <c r="P20" s="67"/>
      <c r="Q20" s="74">
        <f t="shared" si="28"/>
        <v>0</v>
      </c>
      <c r="R20" s="74">
        <f t="shared" si="29"/>
        <v>0</v>
      </c>
      <c r="S20" s="96">
        <f t="shared" si="30"/>
        <v>0</v>
      </c>
      <c r="T20" s="74">
        <f t="shared" si="31"/>
        <v>0</v>
      </c>
      <c r="U20" s="74">
        <f t="shared" si="32"/>
        <v>0</v>
      </c>
      <c r="V20" s="74">
        <f t="shared" si="33"/>
        <v>0</v>
      </c>
      <c r="W20" s="67"/>
      <c r="X20" s="74">
        <f t="shared" si="34"/>
        <v>0</v>
      </c>
      <c r="Y20" s="74">
        <f t="shared" si="35"/>
        <v>0</v>
      </c>
      <c r="Z20" s="121">
        <f t="shared" si="36"/>
        <v>0</v>
      </c>
      <c r="AA20" s="148" t="str">
        <f t="shared" si="37"/>
        <v>OK</v>
      </c>
      <c r="AF20" s="5"/>
      <c r="AG20" s="5"/>
      <c r="AH20" s="5"/>
    </row>
    <row r="21" spans="1:34" ht="13.5" customHeight="1">
      <c r="A21" s="111"/>
      <c r="B21" s="93" t="s">
        <v>56</v>
      </c>
      <c r="C21" s="94"/>
      <c r="D21" s="67">
        <v>40</v>
      </c>
      <c r="E21" s="76"/>
      <c r="F21" s="76">
        <v>0</v>
      </c>
      <c r="G21" s="74">
        <f t="shared" si="19"/>
        <v>0</v>
      </c>
      <c r="H21" s="96">
        <f t="shared" si="20"/>
        <v>0</v>
      </c>
      <c r="I21" s="74">
        <f t="shared" si="21"/>
        <v>0</v>
      </c>
      <c r="J21" s="71">
        <f t="shared" si="22"/>
        <v>0</v>
      </c>
      <c r="K21" s="74">
        <f t="shared" si="23"/>
        <v>0</v>
      </c>
      <c r="L21" s="96">
        <f t="shared" si="24"/>
        <v>0</v>
      </c>
      <c r="M21" s="74">
        <f t="shared" si="25"/>
        <v>0</v>
      </c>
      <c r="N21" s="74">
        <f t="shared" si="26"/>
        <v>0</v>
      </c>
      <c r="O21" s="74">
        <f t="shared" si="27"/>
        <v>0</v>
      </c>
      <c r="P21" s="67"/>
      <c r="Q21" s="74">
        <f t="shared" si="28"/>
        <v>0</v>
      </c>
      <c r="R21" s="74">
        <f t="shared" si="29"/>
        <v>0</v>
      </c>
      <c r="S21" s="96">
        <f t="shared" si="30"/>
        <v>0</v>
      </c>
      <c r="T21" s="74">
        <f t="shared" si="31"/>
        <v>0</v>
      </c>
      <c r="U21" s="74">
        <f t="shared" si="32"/>
        <v>0</v>
      </c>
      <c r="V21" s="74">
        <f t="shared" si="33"/>
        <v>0</v>
      </c>
      <c r="W21" s="67"/>
      <c r="X21" s="74">
        <f t="shared" si="34"/>
        <v>0</v>
      </c>
      <c r="Y21" s="74">
        <f t="shared" si="35"/>
        <v>0</v>
      </c>
      <c r="Z21" s="121">
        <f t="shared" si="36"/>
        <v>0</v>
      </c>
      <c r="AA21" s="148" t="str">
        <f t="shared" si="37"/>
        <v>OK</v>
      </c>
      <c r="AF21" s="5"/>
      <c r="AG21" s="5"/>
      <c r="AH21" s="5"/>
    </row>
    <row r="22" spans="1:34" ht="13.5" customHeight="1">
      <c r="A22" s="111"/>
      <c r="B22" s="93" t="s">
        <v>56</v>
      </c>
      <c r="C22" s="94"/>
      <c r="D22" s="67">
        <v>40</v>
      </c>
      <c r="E22" s="76"/>
      <c r="F22" s="76">
        <v>0</v>
      </c>
      <c r="G22" s="74">
        <f t="shared" si="19"/>
        <v>0</v>
      </c>
      <c r="H22" s="96">
        <f t="shared" si="20"/>
        <v>0</v>
      </c>
      <c r="I22" s="74">
        <f t="shared" si="21"/>
        <v>0</v>
      </c>
      <c r="J22" s="71">
        <f t="shared" si="22"/>
        <v>0</v>
      </c>
      <c r="K22" s="74">
        <f t="shared" si="23"/>
        <v>0</v>
      </c>
      <c r="L22" s="96">
        <f t="shared" si="24"/>
        <v>0</v>
      </c>
      <c r="M22" s="74">
        <f t="shared" si="25"/>
        <v>0</v>
      </c>
      <c r="N22" s="74">
        <f t="shared" si="26"/>
        <v>0</v>
      </c>
      <c r="O22" s="74">
        <f t="shared" si="27"/>
        <v>0</v>
      </c>
      <c r="P22" s="67"/>
      <c r="Q22" s="74">
        <f t="shared" si="28"/>
        <v>0</v>
      </c>
      <c r="R22" s="74">
        <f t="shared" si="29"/>
        <v>0</v>
      </c>
      <c r="S22" s="96">
        <f t="shared" si="30"/>
        <v>0</v>
      </c>
      <c r="T22" s="74">
        <f t="shared" si="31"/>
        <v>0</v>
      </c>
      <c r="U22" s="74">
        <f t="shared" si="32"/>
        <v>0</v>
      </c>
      <c r="V22" s="74">
        <f t="shared" si="33"/>
        <v>0</v>
      </c>
      <c r="W22" s="67"/>
      <c r="X22" s="74">
        <f t="shared" si="34"/>
        <v>0</v>
      </c>
      <c r="Y22" s="74">
        <f t="shared" si="35"/>
        <v>0</v>
      </c>
      <c r="Z22" s="121">
        <f t="shared" si="36"/>
        <v>0</v>
      </c>
      <c r="AA22" s="148" t="str">
        <f t="shared" si="37"/>
        <v>OK</v>
      </c>
      <c r="AF22" s="5"/>
      <c r="AG22" s="5"/>
      <c r="AH22" s="5"/>
    </row>
    <row r="23" spans="1:34" ht="13.5" customHeight="1">
      <c r="A23" s="111"/>
      <c r="B23" s="93" t="s">
        <v>56</v>
      </c>
      <c r="C23" s="94"/>
      <c r="D23" s="67">
        <v>40</v>
      </c>
      <c r="E23" s="76"/>
      <c r="F23" s="76">
        <v>0</v>
      </c>
      <c r="G23" s="74">
        <f t="shared" si="19"/>
        <v>0</v>
      </c>
      <c r="H23" s="96">
        <f t="shared" si="20"/>
        <v>0</v>
      </c>
      <c r="I23" s="74">
        <f t="shared" si="21"/>
        <v>0</v>
      </c>
      <c r="J23" s="71">
        <f t="shared" si="22"/>
        <v>0</v>
      </c>
      <c r="K23" s="74">
        <f t="shared" si="23"/>
        <v>0</v>
      </c>
      <c r="L23" s="96">
        <f t="shared" si="24"/>
        <v>0</v>
      </c>
      <c r="M23" s="74">
        <f t="shared" si="25"/>
        <v>0</v>
      </c>
      <c r="N23" s="74">
        <f t="shared" si="26"/>
        <v>0</v>
      </c>
      <c r="O23" s="74">
        <f t="shared" si="27"/>
        <v>0</v>
      </c>
      <c r="P23" s="67"/>
      <c r="Q23" s="74">
        <f t="shared" si="28"/>
        <v>0</v>
      </c>
      <c r="R23" s="74">
        <f t="shared" si="29"/>
        <v>0</v>
      </c>
      <c r="S23" s="96">
        <f t="shared" si="30"/>
        <v>0</v>
      </c>
      <c r="T23" s="74">
        <f t="shared" si="31"/>
        <v>0</v>
      </c>
      <c r="U23" s="74">
        <f t="shared" si="32"/>
        <v>0</v>
      </c>
      <c r="V23" s="74">
        <f t="shared" si="33"/>
        <v>0</v>
      </c>
      <c r="W23" s="67"/>
      <c r="X23" s="74">
        <f t="shared" si="34"/>
        <v>0</v>
      </c>
      <c r="Y23" s="74">
        <f t="shared" si="35"/>
        <v>0</v>
      </c>
      <c r="Z23" s="121">
        <f t="shared" si="36"/>
        <v>0</v>
      </c>
      <c r="AA23" s="148" t="str">
        <f t="shared" si="37"/>
        <v>OK</v>
      </c>
      <c r="AF23" s="5"/>
      <c r="AG23" s="5"/>
      <c r="AH23" s="5"/>
    </row>
    <row r="24" spans="1:34" ht="13.5" customHeight="1">
      <c r="A24" s="111"/>
      <c r="B24" s="93" t="s">
        <v>56</v>
      </c>
      <c r="C24" s="94"/>
      <c r="D24" s="67">
        <v>40</v>
      </c>
      <c r="E24" s="76"/>
      <c r="F24" s="76">
        <v>0</v>
      </c>
      <c r="G24" s="74">
        <f t="shared" si="19"/>
        <v>0</v>
      </c>
      <c r="H24" s="96">
        <f t="shared" si="20"/>
        <v>0</v>
      </c>
      <c r="I24" s="74">
        <f t="shared" si="21"/>
        <v>0</v>
      </c>
      <c r="J24" s="71">
        <f t="shared" si="22"/>
        <v>0</v>
      </c>
      <c r="K24" s="74">
        <f t="shared" si="23"/>
        <v>0</v>
      </c>
      <c r="L24" s="96">
        <f t="shared" si="24"/>
        <v>0</v>
      </c>
      <c r="M24" s="74">
        <f t="shared" si="25"/>
        <v>0</v>
      </c>
      <c r="N24" s="74">
        <f t="shared" si="26"/>
        <v>0</v>
      </c>
      <c r="O24" s="74">
        <f t="shared" si="27"/>
        <v>0</v>
      </c>
      <c r="P24" s="67"/>
      <c r="Q24" s="74">
        <f t="shared" si="28"/>
        <v>0</v>
      </c>
      <c r="R24" s="74">
        <f t="shared" si="29"/>
        <v>0</v>
      </c>
      <c r="S24" s="96">
        <f t="shared" si="30"/>
        <v>0</v>
      </c>
      <c r="T24" s="74">
        <f t="shared" si="31"/>
        <v>0</v>
      </c>
      <c r="U24" s="74">
        <f t="shared" si="32"/>
        <v>0</v>
      </c>
      <c r="V24" s="74">
        <f t="shared" si="33"/>
        <v>0</v>
      </c>
      <c r="W24" s="67"/>
      <c r="X24" s="74">
        <f t="shared" si="34"/>
        <v>0</v>
      </c>
      <c r="Y24" s="74">
        <f t="shared" si="35"/>
        <v>0</v>
      </c>
      <c r="Z24" s="121">
        <f t="shared" si="36"/>
        <v>0</v>
      </c>
      <c r="AA24" s="148" t="str">
        <f t="shared" si="37"/>
        <v>OK</v>
      </c>
      <c r="AF24" s="5"/>
      <c r="AG24" s="5"/>
      <c r="AH24" s="5"/>
    </row>
    <row r="25" spans="1:34" ht="13.5" customHeight="1">
      <c r="A25" s="111"/>
      <c r="B25" s="93" t="s">
        <v>56</v>
      </c>
      <c r="C25" s="94"/>
      <c r="D25" s="67">
        <v>40</v>
      </c>
      <c r="E25" s="76"/>
      <c r="F25" s="76">
        <v>0</v>
      </c>
      <c r="G25" s="74">
        <f t="shared" si="19"/>
        <v>0</v>
      </c>
      <c r="H25" s="96">
        <f t="shared" si="20"/>
        <v>0</v>
      </c>
      <c r="I25" s="74">
        <f t="shared" si="21"/>
        <v>0</v>
      </c>
      <c r="J25" s="71">
        <f t="shared" si="22"/>
        <v>0</v>
      </c>
      <c r="K25" s="74">
        <f t="shared" si="23"/>
        <v>0</v>
      </c>
      <c r="L25" s="96">
        <f t="shared" si="24"/>
        <v>0</v>
      </c>
      <c r="M25" s="74">
        <f t="shared" si="25"/>
        <v>0</v>
      </c>
      <c r="N25" s="74">
        <f t="shared" si="26"/>
        <v>0</v>
      </c>
      <c r="O25" s="74">
        <f t="shared" si="27"/>
        <v>0</v>
      </c>
      <c r="P25" s="67"/>
      <c r="Q25" s="74">
        <f t="shared" si="28"/>
        <v>0</v>
      </c>
      <c r="R25" s="74">
        <f t="shared" si="29"/>
        <v>0</v>
      </c>
      <c r="S25" s="96">
        <f t="shared" si="30"/>
        <v>0</v>
      </c>
      <c r="T25" s="74">
        <f t="shared" si="31"/>
        <v>0</v>
      </c>
      <c r="U25" s="74">
        <f t="shared" si="32"/>
        <v>0</v>
      </c>
      <c r="V25" s="74">
        <f t="shared" si="33"/>
        <v>0</v>
      </c>
      <c r="W25" s="67"/>
      <c r="X25" s="74">
        <f t="shared" si="34"/>
        <v>0</v>
      </c>
      <c r="Y25" s="74">
        <f t="shared" si="35"/>
        <v>0</v>
      </c>
      <c r="Z25" s="121">
        <f t="shared" si="36"/>
        <v>0</v>
      </c>
      <c r="AA25" s="148" t="str">
        <f t="shared" si="37"/>
        <v>OK</v>
      </c>
      <c r="AF25" s="5"/>
      <c r="AG25" s="5"/>
      <c r="AH25" s="5"/>
    </row>
    <row r="26" spans="1:34" ht="13.5" customHeight="1">
      <c r="A26" s="111"/>
      <c r="B26" s="93" t="s">
        <v>56</v>
      </c>
      <c r="C26" s="94"/>
      <c r="D26" s="67">
        <v>40</v>
      </c>
      <c r="E26" s="76"/>
      <c r="F26" s="76">
        <v>0</v>
      </c>
      <c r="G26" s="74">
        <f t="shared" si="19"/>
        <v>0</v>
      </c>
      <c r="H26" s="96">
        <f t="shared" si="20"/>
        <v>0</v>
      </c>
      <c r="I26" s="74">
        <f t="shared" si="21"/>
        <v>0</v>
      </c>
      <c r="J26" s="71">
        <f t="shared" si="22"/>
        <v>0</v>
      </c>
      <c r="K26" s="74">
        <f t="shared" si="23"/>
        <v>0</v>
      </c>
      <c r="L26" s="96">
        <f t="shared" si="24"/>
        <v>0</v>
      </c>
      <c r="M26" s="74">
        <f t="shared" si="25"/>
        <v>0</v>
      </c>
      <c r="N26" s="74">
        <f t="shared" si="26"/>
        <v>0</v>
      </c>
      <c r="O26" s="74">
        <f t="shared" si="27"/>
        <v>0</v>
      </c>
      <c r="P26" s="67"/>
      <c r="Q26" s="74">
        <f t="shared" si="28"/>
        <v>0</v>
      </c>
      <c r="R26" s="74">
        <f t="shared" si="29"/>
        <v>0</v>
      </c>
      <c r="S26" s="96">
        <f t="shared" si="30"/>
        <v>0</v>
      </c>
      <c r="T26" s="74">
        <f t="shared" si="31"/>
        <v>0</v>
      </c>
      <c r="U26" s="74">
        <f t="shared" si="32"/>
        <v>0</v>
      </c>
      <c r="V26" s="74">
        <f t="shared" si="33"/>
        <v>0</v>
      </c>
      <c r="W26" s="67"/>
      <c r="X26" s="74">
        <f t="shared" si="34"/>
        <v>0</v>
      </c>
      <c r="Y26" s="74">
        <f t="shared" si="35"/>
        <v>0</v>
      </c>
      <c r="Z26" s="121">
        <f t="shared" si="36"/>
        <v>0</v>
      </c>
      <c r="AA26" s="148" t="str">
        <f t="shared" si="37"/>
        <v>OK</v>
      </c>
      <c r="AF26" s="5"/>
      <c r="AG26" s="5"/>
      <c r="AH26" s="5"/>
    </row>
    <row r="27" spans="1:34" ht="13.5" customHeight="1">
      <c r="A27" s="111"/>
      <c r="B27" s="93" t="s">
        <v>56</v>
      </c>
      <c r="C27" s="94"/>
      <c r="D27" s="67">
        <v>40</v>
      </c>
      <c r="E27" s="76"/>
      <c r="F27" s="76">
        <v>0</v>
      </c>
      <c r="G27" s="74">
        <f t="shared" si="19"/>
        <v>0</v>
      </c>
      <c r="H27" s="96">
        <f t="shared" si="20"/>
        <v>0</v>
      </c>
      <c r="I27" s="74">
        <f t="shared" si="21"/>
        <v>0</v>
      </c>
      <c r="J27" s="71">
        <f t="shared" si="22"/>
        <v>0</v>
      </c>
      <c r="K27" s="74">
        <f t="shared" si="23"/>
        <v>0</v>
      </c>
      <c r="L27" s="96">
        <f t="shared" si="24"/>
        <v>0</v>
      </c>
      <c r="M27" s="74">
        <f t="shared" si="25"/>
        <v>0</v>
      </c>
      <c r="N27" s="74">
        <f t="shared" si="26"/>
        <v>0</v>
      </c>
      <c r="O27" s="74">
        <f t="shared" si="27"/>
        <v>0</v>
      </c>
      <c r="P27" s="67"/>
      <c r="Q27" s="74">
        <f t="shared" si="28"/>
        <v>0</v>
      </c>
      <c r="R27" s="74">
        <f t="shared" si="29"/>
        <v>0</v>
      </c>
      <c r="S27" s="96">
        <f t="shared" si="30"/>
        <v>0</v>
      </c>
      <c r="T27" s="74">
        <f t="shared" si="31"/>
        <v>0</v>
      </c>
      <c r="U27" s="74">
        <f t="shared" si="32"/>
        <v>0</v>
      </c>
      <c r="V27" s="74">
        <f t="shared" si="33"/>
        <v>0</v>
      </c>
      <c r="W27" s="67"/>
      <c r="X27" s="74">
        <f t="shared" si="34"/>
        <v>0</v>
      </c>
      <c r="Y27" s="74">
        <f t="shared" si="35"/>
        <v>0</v>
      </c>
      <c r="Z27" s="121">
        <f t="shared" si="36"/>
        <v>0</v>
      </c>
      <c r="AA27" s="148" t="str">
        <f t="shared" si="37"/>
        <v>OK</v>
      </c>
      <c r="AF27" s="5"/>
      <c r="AG27" s="5"/>
      <c r="AH27" s="5"/>
    </row>
    <row r="28" spans="1:34" ht="13.5" customHeight="1">
      <c r="A28" s="111"/>
      <c r="B28" s="93" t="s">
        <v>56</v>
      </c>
      <c r="C28" s="94"/>
      <c r="D28" s="67">
        <v>40</v>
      </c>
      <c r="E28" s="76"/>
      <c r="F28" s="76">
        <v>0</v>
      </c>
      <c r="G28" s="74">
        <f t="shared" si="19"/>
        <v>0</v>
      </c>
      <c r="H28" s="96">
        <f t="shared" si="20"/>
        <v>0</v>
      </c>
      <c r="I28" s="74">
        <f t="shared" si="21"/>
        <v>0</v>
      </c>
      <c r="J28" s="71">
        <f t="shared" si="22"/>
        <v>0</v>
      </c>
      <c r="K28" s="74">
        <f t="shared" si="23"/>
        <v>0</v>
      </c>
      <c r="L28" s="96">
        <f t="shared" si="24"/>
        <v>0</v>
      </c>
      <c r="M28" s="74">
        <f t="shared" si="25"/>
        <v>0</v>
      </c>
      <c r="N28" s="74">
        <f t="shared" si="26"/>
        <v>0</v>
      </c>
      <c r="O28" s="74">
        <f t="shared" si="27"/>
        <v>0</v>
      </c>
      <c r="P28" s="67"/>
      <c r="Q28" s="74">
        <f t="shared" si="28"/>
        <v>0</v>
      </c>
      <c r="R28" s="74">
        <f t="shared" si="29"/>
        <v>0</v>
      </c>
      <c r="S28" s="96">
        <f t="shared" si="30"/>
        <v>0</v>
      </c>
      <c r="T28" s="74">
        <f t="shared" si="31"/>
        <v>0</v>
      </c>
      <c r="U28" s="74">
        <f t="shared" si="32"/>
        <v>0</v>
      </c>
      <c r="V28" s="74">
        <f t="shared" si="33"/>
        <v>0</v>
      </c>
      <c r="W28" s="67"/>
      <c r="X28" s="74">
        <f t="shared" si="34"/>
        <v>0</v>
      </c>
      <c r="Y28" s="74">
        <f t="shared" si="35"/>
        <v>0</v>
      </c>
      <c r="Z28" s="121">
        <f t="shared" si="36"/>
        <v>0</v>
      </c>
      <c r="AA28" s="148" t="str">
        <f t="shared" si="37"/>
        <v>OK</v>
      </c>
      <c r="AF28" s="5"/>
      <c r="AG28" s="5"/>
      <c r="AH28" s="5"/>
    </row>
    <row r="29" spans="1:34" ht="13.5" customHeight="1">
      <c r="A29" s="111"/>
      <c r="B29" s="93" t="s">
        <v>56</v>
      </c>
      <c r="C29" s="94"/>
      <c r="D29" s="67">
        <v>40</v>
      </c>
      <c r="E29" s="76"/>
      <c r="F29" s="76">
        <v>0</v>
      </c>
      <c r="G29" s="74">
        <f t="shared" si="19"/>
        <v>0</v>
      </c>
      <c r="H29" s="96">
        <f t="shared" si="20"/>
        <v>0</v>
      </c>
      <c r="I29" s="74">
        <f t="shared" si="21"/>
        <v>0</v>
      </c>
      <c r="J29" s="71">
        <f t="shared" si="22"/>
        <v>0</v>
      </c>
      <c r="K29" s="74">
        <f t="shared" si="23"/>
        <v>0</v>
      </c>
      <c r="L29" s="96">
        <f t="shared" si="24"/>
        <v>0</v>
      </c>
      <c r="M29" s="74">
        <f t="shared" si="25"/>
        <v>0</v>
      </c>
      <c r="N29" s="74">
        <f t="shared" si="26"/>
        <v>0</v>
      </c>
      <c r="O29" s="74">
        <f t="shared" si="27"/>
        <v>0</v>
      </c>
      <c r="P29" s="67"/>
      <c r="Q29" s="74">
        <f t="shared" si="28"/>
        <v>0</v>
      </c>
      <c r="R29" s="74">
        <f t="shared" si="29"/>
        <v>0</v>
      </c>
      <c r="S29" s="96">
        <f t="shared" si="30"/>
        <v>0</v>
      </c>
      <c r="T29" s="74">
        <f t="shared" si="31"/>
        <v>0</v>
      </c>
      <c r="U29" s="74">
        <f t="shared" si="32"/>
        <v>0</v>
      </c>
      <c r="V29" s="74">
        <f t="shared" si="33"/>
        <v>0</v>
      </c>
      <c r="W29" s="67"/>
      <c r="X29" s="74">
        <f t="shared" si="34"/>
        <v>0</v>
      </c>
      <c r="Y29" s="74">
        <f t="shared" si="35"/>
        <v>0</v>
      </c>
      <c r="Z29" s="121">
        <f t="shared" si="36"/>
        <v>0</v>
      </c>
      <c r="AA29" s="148" t="str">
        <f t="shared" si="37"/>
        <v>OK</v>
      </c>
      <c r="AF29" s="5"/>
      <c r="AG29" s="5"/>
      <c r="AH29" s="5"/>
    </row>
    <row r="30" spans="1:34" ht="13.5" customHeight="1">
      <c r="A30" s="111"/>
      <c r="B30" s="93" t="s">
        <v>56</v>
      </c>
      <c r="C30" s="94"/>
      <c r="D30" s="67">
        <v>40</v>
      </c>
      <c r="E30" s="76"/>
      <c r="F30" s="76">
        <v>0</v>
      </c>
      <c r="G30" s="74">
        <f t="shared" si="19"/>
        <v>0</v>
      </c>
      <c r="H30" s="96">
        <f t="shared" si="20"/>
        <v>0</v>
      </c>
      <c r="I30" s="74">
        <f t="shared" si="21"/>
        <v>0</v>
      </c>
      <c r="J30" s="71">
        <f t="shared" si="22"/>
        <v>0</v>
      </c>
      <c r="K30" s="74">
        <f t="shared" si="23"/>
        <v>0</v>
      </c>
      <c r="L30" s="96">
        <f t="shared" si="24"/>
        <v>0</v>
      </c>
      <c r="M30" s="74">
        <f t="shared" si="25"/>
        <v>0</v>
      </c>
      <c r="N30" s="74">
        <f t="shared" si="26"/>
        <v>0</v>
      </c>
      <c r="O30" s="74">
        <f t="shared" si="27"/>
        <v>0</v>
      </c>
      <c r="P30" s="67"/>
      <c r="Q30" s="74">
        <f t="shared" si="28"/>
        <v>0</v>
      </c>
      <c r="R30" s="74">
        <f t="shared" si="29"/>
        <v>0</v>
      </c>
      <c r="S30" s="96">
        <f t="shared" si="30"/>
        <v>0</v>
      </c>
      <c r="T30" s="74">
        <f t="shared" si="31"/>
        <v>0</v>
      </c>
      <c r="U30" s="74">
        <f t="shared" si="32"/>
        <v>0</v>
      </c>
      <c r="V30" s="74">
        <f t="shared" si="33"/>
        <v>0</v>
      </c>
      <c r="W30" s="67"/>
      <c r="X30" s="74">
        <f t="shared" si="34"/>
        <v>0</v>
      </c>
      <c r="Y30" s="74">
        <f t="shared" si="35"/>
        <v>0</v>
      </c>
      <c r="Z30" s="121">
        <f t="shared" si="36"/>
        <v>0</v>
      </c>
      <c r="AA30" s="148" t="str">
        <f t="shared" si="37"/>
        <v>OK</v>
      </c>
      <c r="AF30" s="5"/>
      <c r="AG30" s="5"/>
      <c r="AH30" s="5"/>
    </row>
    <row r="31" spans="1:34" ht="13.5" customHeight="1">
      <c r="A31" s="111"/>
      <c r="B31" s="93" t="s">
        <v>56</v>
      </c>
      <c r="C31" s="94"/>
      <c r="D31" s="67">
        <v>40</v>
      </c>
      <c r="E31" s="76"/>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c r="AF31" s="5"/>
      <c r="AG31" s="5"/>
      <c r="AH31" s="5"/>
    </row>
    <row r="32" spans="1:34" ht="13.5" customHeight="1">
      <c r="A32" s="112"/>
      <c r="B32" s="93" t="s">
        <v>56</v>
      </c>
      <c r="C32" s="95"/>
      <c r="D32" s="67">
        <v>40</v>
      </c>
      <c r="E32" s="76"/>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c r="AF32" s="5"/>
      <c r="AG32" s="5"/>
      <c r="AH32" s="5"/>
    </row>
    <row r="33" spans="1:34" ht="13.5" customHeight="1">
      <c r="A33" s="111"/>
      <c r="B33" s="93" t="s">
        <v>56</v>
      </c>
      <c r="C33" s="94"/>
      <c r="D33" s="67">
        <v>40</v>
      </c>
      <c r="E33" s="76"/>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c r="AF33" s="5"/>
      <c r="AG33" s="5"/>
      <c r="AH33" s="5"/>
    </row>
    <row r="34" spans="1:34" ht="13.5" customHeight="1">
      <c r="A34" s="112"/>
      <c r="B34" s="93" t="s">
        <v>56</v>
      </c>
      <c r="C34" s="95"/>
      <c r="D34" s="67">
        <v>40</v>
      </c>
      <c r="E34" s="76"/>
      <c r="F34" s="76">
        <v>0</v>
      </c>
      <c r="G34" s="74">
        <f t="shared" si="0"/>
        <v>0</v>
      </c>
      <c r="H34" s="96">
        <f t="shared" si="1"/>
        <v>0</v>
      </c>
      <c r="I34" s="74">
        <f t="shared" si="2"/>
        <v>0</v>
      </c>
      <c r="J34" s="71">
        <f t="shared" si="3"/>
        <v>0</v>
      </c>
      <c r="K34" s="74">
        <f t="shared" si="4"/>
        <v>0</v>
      </c>
      <c r="L34" s="96">
        <f t="shared" si="5"/>
        <v>0</v>
      </c>
      <c r="M34" s="74">
        <f t="shared" si="6"/>
        <v>0</v>
      </c>
      <c r="N34" s="74">
        <f t="shared" si="7"/>
        <v>0</v>
      </c>
      <c r="O34" s="74">
        <f t="shared" si="8"/>
        <v>0</v>
      </c>
      <c r="P34" s="67"/>
      <c r="Q34" s="74">
        <f t="shared" si="9"/>
        <v>0</v>
      </c>
      <c r="R34" s="74">
        <f t="shared" si="10"/>
        <v>0</v>
      </c>
      <c r="S34" s="96">
        <f t="shared" si="11"/>
        <v>0</v>
      </c>
      <c r="T34" s="74">
        <f t="shared" si="12"/>
        <v>0</v>
      </c>
      <c r="U34" s="74">
        <f t="shared" si="13"/>
        <v>0</v>
      </c>
      <c r="V34" s="74">
        <f t="shared" si="14"/>
        <v>0</v>
      </c>
      <c r="W34" s="67"/>
      <c r="X34" s="74">
        <f t="shared" si="15"/>
        <v>0</v>
      </c>
      <c r="Y34" s="74">
        <f t="shared" si="16"/>
        <v>0</v>
      </c>
      <c r="Z34" s="121">
        <f t="shared" si="17"/>
        <v>0</v>
      </c>
      <c r="AA34" s="148" t="str">
        <f t="shared" si="18"/>
        <v>OK</v>
      </c>
      <c r="AF34" s="5"/>
      <c r="AG34" s="5"/>
      <c r="AH34" s="5"/>
    </row>
    <row r="35" spans="1:34" ht="13.5" customHeight="1">
      <c r="A35" s="112"/>
      <c r="B35" s="93" t="s">
        <v>56</v>
      </c>
      <c r="C35" s="95"/>
      <c r="D35" s="67">
        <v>40</v>
      </c>
      <c r="E35" s="76"/>
      <c r="F35" s="76">
        <v>0</v>
      </c>
      <c r="G35" s="74">
        <f t="shared" si="0"/>
        <v>0</v>
      </c>
      <c r="H35" s="96">
        <f t="shared" si="1"/>
        <v>0</v>
      </c>
      <c r="I35" s="74">
        <f t="shared" si="2"/>
        <v>0</v>
      </c>
      <c r="J35" s="71">
        <f t="shared" si="3"/>
        <v>0</v>
      </c>
      <c r="K35" s="74">
        <f t="shared" si="4"/>
        <v>0</v>
      </c>
      <c r="L35" s="96">
        <f t="shared" si="5"/>
        <v>0</v>
      </c>
      <c r="M35" s="74">
        <f t="shared" si="6"/>
        <v>0</v>
      </c>
      <c r="N35" s="74">
        <f t="shared" si="7"/>
        <v>0</v>
      </c>
      <c r="O35" s="74">
        <f t="shared" si="8"/>
        <v>0</v>
      </c>
      <c r="P35" s="67"/>
      <c r="Q35" s="74">
        <f t="shared" si="9"/>
        <v>0</v>
      </c>
      <c r="R35" s="74">
        <f t="shared" si="10"/>
        <v>0</v>
      </c>
      <c r="S35" s="96">
        <f t="shared" si="11"/>
        <v>0</v>
      </c>
      <c r="T35" s="74">
        <f t="shared" si="12"/>
        <v>0</v>
      </c>
      <c r="U35" s="74">
        <f t="shared" si="13"/>
        <v>0</v>
      </c>
      <c r="V35" s="74">
        <f t="shared" si="14"/>
        <v>0</v>
      </c>
      <c r="W35" s="67"/>
      <c r="X35" s="74">
        <f t="shared" si="15"/>
        <v>0</v>
      </c>
      <c r="Y35" s="74">
        <f t="shared" si="16"/>
        <v>0</v>
      </c>
      <c r="Z35" s="121">
        <f t="shared" si="17"/>
        <v>0</v>
      </c>
      <c r="AA35" s="148" t="str">
        <f t="shared" si="18"/>
        <v>OK</v>
      </c>
      <c r="AF35" s="5"/>
      <c r="AG35" s="5"/>
      <c r="AH35" s="5"/>
    </row>
    <row r="36" spans="1:27" ht="13.5" customHeight="1">
      <c r="A36" s="112"/>
      <c r="B36" s="93" t="s">
        <v>56</v>
      </c>
      <c r="C36" s="95"/>
      <c r="D36" s="67">
        <v>40</v>
      </c>
      <c r="E36" s="76"/>
      <c r="F36" s="76">
        <v>0</v>
      </c>
      <c r="G36" s="74">
        <f t="shared" si="0"/>
        <v>0</v>
      </c>
      <c r="H36" s="96">
        <f t="shared" si="1"/>
        <v>0</v>
      </c>
      <c r="I36" s="74">
        <f t="shared" si="2"/>
        <v>0</v>
      </c>
      <c r="J36" s="71">
        <f t="shared" si="3"/>
        <v>0</v>
      </c>
      <c r="K36" s="74">
        <f t="shared" si="4"/>
        <v>0</v>
      </c>
      <c r="L36" s="96">
        <f t="shared" si="5"/>
        <v>0</v>
      </c>
      <c r="M36" s="74">
        <f t="shared" si="6"/>
        <v>0</v>
      </c>
      <c r="N36" s="74">
        <f t="shared" si="7"/>
        <v>0</v>
      </c>
      <c r="O36" s="74">
        <f t="shared" si="8"/>
        <v>0</v>
      </c>
      <c r="P36" s="67"/>
      <c r="Q36" s="74">
        <f t="shared" si="9"/>
        <v>0</v>
      </c>
      <c r="R36" s="74">
        <f t="shared" si="10"/>
        <v>0</v>
      </c>
      <c r="S36" s="96">
        <f t="shared" si="11"/>
        <v>0</v>
      </c>
      <c r="T36" s="74">
        <f t="shared" si="12"/>
        <v>0</v>
      </c>
      <c r="U36" s="74">
        <f t="shared" si="13"/>
        <v>0</v>
      </c>
      <c r="V36" s="74">
        <f t="shared" si="14"/>
        <v>0</v>
      </c>
      <c r="W36" s="67"/>
      <c r="X36" s="74">
        <f t="shared" si="15"/>
        <v>0</v>
      </c>
      <c r="Y36" s="74">
        <f t="shared" si="16"/>
        <v>0</v>
      </c>
      <c r="Z36" s="121">
        <f t="shared" si="17"/>
        <v>0</v>
      </c>
      <c r="AA36" s="148" t="str">
        <f t="shared" si="18"/>
        <v>OK</v>
      </c>
    </row>
    <row r="37" spans="1:27" ht="13.5" customHeight="1">
      <c r="A37" s="111"/>
      <c r="B37" s="93" t="s">
        <v>56</v>
      </c>
      <c r="C37" s="94"/>
      <c r="D37" s="67">
        <v>40</v>
      </c>
      <c r="E37" s="76"/>
      <c r="F37" s="76">
        <v>0</v>
      </c>
      <c r="G37" s="74">
        <f t="shared" si="0"/>
        <v>0</v>
      </c>
      <c r="H37" s="96">
        <f t="shared" si="1"/>
        <v>0</v>
      </c>
      <c r="I37" s="74">
        <f t="shared" si="2"/>
        <v>0</v>
      </c>
      <c r="J37" s="71">
        <f t="shared" si="3"/>
        <v>0</v>
      </c>
      <c r="K37" s="74">
        <f t="shared" si="4"/>
        <v>0</v>
      </c>
      <c r="L37" s="96">
        <f t="shared" si="5"/>
        <v>0</v>
      </c>
      <c r="M37" s="74">
        <f t="shared" si="6"/>
        <v>0</v>
      </c>
      <c r="N37" s="74">
        <f t="shared" si="7"/>
        <v>0</v>
      </c>
      <c r="O37" s="74">
        <f t="shared" si="8"/>
        <v>0</v>
      </c>
      <c r="P37" s="67"/>
      <c r="Q37" s="74">
        <f t="shared" si="9"/>
        <v>0</v>
      </c>
      <c r="R37" s="74">
        <f t="shared" si="10"/>
        <v>0</v>
      </c>
      <c r="S37" s="96">
        <f t="shared" si="11"/>
        <v>0</v>
      </c>
      <c r="T37" s="74">
        <f t="shared" si="12"/>
        <v>0</v>
      </c>
      <c r="U37" s="74">
        <f t="shared" si="13"/>
        <v>0</v>
      </c>
      <c r="V37" s="74">
        <f t="shared" si="14"/>
        <v>0</v>
      </c>
      <c r="W37" s="67"/>
      <c r="X37" s="74">
        <f t="shared" si="15"/>
        <v>0</v>
      </c>
      <c r="Y37" s="74">
        <f t="shared" si="16"/>
        <v>0</v>
      </c>
      <c r="Z37" s="121">
        <f t="shared" si="17"/>
        <v>0</v>
      </c>
      <c r="AA37" s="148" t="str">
        <f t="shared" si="18"/>
        <v>OK</v>
      </c>
    </row>
    <row r="38" spans="1:27" ht="13.5" customHeight="1">
      <c r="A38" s="110"/>
      <c r="B38" s="93" t="s">
        <v>56</v>
      </c>
      <c r="C38" s="68"/>
      <c r="D38" s="67">
        <v>40</v>
      </c>
      <c r="E38" s="76"/>
      <c r="F38" s="76">
        <v>0</v>
      </c>
      <c r="G38" s="74">
        <f t="shared" si="0"/>
        <v>0</v>
      </c>
      <c r="H38" s="96">
        <f t="shared" si="1"/>
        <v>0</v>
      </c>
      <c r="I38" s="74">
        <f t="shared" si="2"/>
        <v>0</v>
      </c>
      <c r="J38" s="71">
        <f t="shared" si="3"/>
        <v>0</v>
      </c>
      <c r="K38" s="74">
        <f t="shared" si="4"/>
        <v>0</v>
      </c>
      <c r="L38" s="96">
        <f t="shared" si="5"/>
        <v>0</v>
      </c>
      <c r="M38" s="74">
        <f t="shared" si="6"/>
        <v>0</v>
      </c>
      <c r="N38" s="74">
        <f t="shared" si="7"/>
        <v>0</v>
      </c>
      <c r="O38" s="74">
        <f t="shared" si="8"/>
        <v>0</v>
      </c>
      <c r="P38" s="67"/>
      <c r="Q38" s="74">
        <f t="shared" si="9"/>
        <v>0</v>
      </c>
      <c r="R38" s="74">
        <f t="shared" si="10"/>
        <v>0</v>
      </c>
      <c r="S38" s="96">
        <f t="shared" si="11"/>
        <v>0</v>
      </c>
      <c r="T38" s="74">
        <f t="shared" si="12"/>
        <v>0</v>
      </c>
      <c r="U38" s="74">
        <f t="shared" si="13"/>
        <v>0</v>
      </c>
      <c r="V38" s="74">
        <f t="shared" si="14"/>
        <v>0</v>
      </c>
      <c r="W38" s="67"/>
      <c r="X38" s="74">
        <f t="shared" si="15"/>
        <v>0</v>
      </c>
      <c r="Y38" s="74">
        <f t="shared" si="16"/>
        <v>0</v>
      </c>
      <c r="Z38" s="121">
        <f t="shared" si="17"/>
        <v>0</v>
      </c>
      <c r="AA38" s="148" t="str">
        <f t="shared" si="18"/>
        <v>OK</v>
      </c>
    </row>
    <row r="39" spans="1:27" ht="13.5" customHeight="1">
      <c r="A39" s="110"/>
      <c r="B39" s="93" t="s">
        <v>56</v>
      </c>
      <c r="C39" s="68"/>
      <c r="D39" s="67">
        <v>40</v>
      </c>
      <c r="E39" s="76"/>
      <c r="F39" s="76">
        <v>0</v>
      </c>
      <c r="G39" s="74">
        <f t="shared" si="0"/>
        <v>0</v>
      </c>
      <c r="H39" s="96">
        <f t="shared" si="1"/>
        <v>0</v>
      </c>
      <c r="I39" s="74">
        <f t="shared" si="2"/>
        <v>0</v>
      </c>
      <c r="J39" s="71">
        <f t="shared" si="3"/>
        <v>0</v>
      </c>
      <c r="K39" s="74">
        <f t="shared" si="4"/>
        <v>0</v>
      </c>
      <c r="L39" s="96">
        <f t="shared" si="5"/>
        <v>0</v>
      </c>
      <c r="M39" s="74">
        <f t="shared" si="6"/>
        <v>0</v>
      </c>
      <c r="N39" s="74">
        <f t="shared" si="7"/>
        <v>0</v>
      </c>
      <c r="O39" s="74">
        <f t="shared" si="8"/>
        <v>0</v>
      </c>
      <c r="P39" s="67"/>
      <c r="Q39" s="74">
        <f t="shared" si="9"/>
        <v>0</v>
      </c>
      <c r="R39" s="74">
        <f t="shared" si="10"/>
        <v>0</v>
      </c>
      <c r="S39" s="96">
        <f t="shared" si="11"/>
        <v>0</v>
      </c>
      <c r="T39" s="74">
        <f t="shared" si="12"/>
        <v>0</v>
      </c>
      <c r="U39" s="74">
        <f t="shared" si="13"/>
        <v>0</v>
      </c>
      <c r="V39" s="74">
        <f t="shared" si="14"/>
        <v>0</v>
      </c>
      <c r="W39" s="67"/>
      <c r="X39" s="74">
        <f t="shared" si="15"/>
        <v>0</v>
      </c>
      <c r="Y39" s="74">
        <f t="shared" si="16"/>
        <v>0</v>
      </c>
      <c r="Z39" s="121">
        <f t="shared" si="17"/>
        <v>0</v>
      </c>
      <c r="AA39" s="148" t="str">
        <f t="shared" si="18"/>
        <v>OK</v>
      </c>
    </row>
    <row r="40" spans="1:27" ht="13.5" customHeight="1">
      <c r="A40" s="112"/>
      <c r="B40" s="93" t="s">
        <v>56</v>
      </c>
      <c r="C40" s="95"/>
      <c r="D40" s="67">
        <v>40</v>
      </c>
      <c r="E40" s="76"/>
      <c r="F40" s="76">
        <v>0</v>
      </c>
      <c r="G40" s="74">
        <f t="shared" si="0"/>
        <v>0</v>
      </c>
      <c r="H40" s="96">
        <f t="shared" si="1"/>
        <v>0</v>
      </c>
      <c r="I40" s="74">
        <f t="shared" si="2"/>
        <v>0</v>
      </c>
      <c r="J40" s="71">
        <f t="shared" si="3"/>
        <v>0</v>
      </c>
      <c r="K40" s="74">
        <f t="shared" si="4"/>
        <v>0</v>
      </c>
      <c r="L40" s="96">
        <f t="shared" si="5"/>
        <v>0</v>
      </c>
      <c r="M40" s="74">
        <f t="shared" si="6"/>
        <v>0</v>
      </c>
      <c r="N40" s="74">
        <f t="shared" si="7"/>
        <v>0</v>
      </c>
      <c r="O40" s="74">
        <f t="shared" si="8"/>
        <v>0</v>
      </c>
      <c r="P40" s="67"/>
      <c r="Q40" s="74">
        <f t="shared" si="9"/>
        <v>0</v>
      </c>
      <c r="R40" s="74">
        <f t="shared" si="10"/>
        <v>0</v>
      </c>
      <c r="S40" s="96">
        <f t="shared" si="11"/>
        <v>0</v>
      </c>
      <c r="T40" s="74">
        <f t="shared" si="12"/>
        <v>0</v>
      </c>
      <c r="U40" s="74">
        <f t="shared" si="13"/>
        <v>0</v>
      </c>
      <c r="V40" s="74">
        <f t="shared" si="14"/>
        <v>0</v>
      </c>
      <c r="W40" s="67"/>
      <c r="X40" s="74">
        <f t="shared" si="15"/>
        <v>0</v>
      </c>
      <c r="Y40" s="74">
        <f t="shared" si="16"/>
        <v>0</v>
      </c>
      <c r="Z40" s="121">
        <f t="shared" si="17"/>
        <v>0</v>
      </c>
      <c r="AA40" s="148" t="str">
        <f t="shared" si="18"/>
        <v>OK</v>
      </c>
    </row>
    <row r="41" spans="1:27" ht="13.5" customHeight="1">
      <c r="A41" s="112"/>
      <c r="B41" s="93" t="s">
        <v>56</v>
      </c>
      <c r="C41" s="95"/>
      <c r="D41" s="67">
        <v>40</v>
      </c>
      <c r="E41" s="76"/>
      <c r="F41" s="76">
        <v>0</v>
      </c>
      <c r="G41" s="74">
        <f t="shared" si="0"/>
        <v>0</v>
      </c>
      <c r="H41" s="96">
        <f t="shared" si="1"/>
        <v>0</v>
      </c>
      <c r="I41" s="74">
        <f t="shared" si="2"/>
        <v>0</v>
      </c>
      <c r="J41" s="71">
        <f t="shared" si="3"/>
        <v>0</v>
      </c>
      <c r="K41" s="74">
        <f t="shared" si="4"/>
        <v>0</v>
      </c>
      <c r="L41" s="96">
        <f t="shared" si="5"/>
        <v>0</v>
      </c>
      <c r="M41" s="74">
        <f t="shared" si="6"/>
        <v>0</v>
      </c>
      <c r="N41" s="74">
        <f t="shared" si="7"/>
        <v>0</v>
      </c>
      <c r="O41" s="74">
        <f t="shared" si="8"/>
        <v>0</v>
      </c>
      <c r="P41" s="67"/>
      <c r="Q41" s="74">
        <f t="shared" si="9"/>
        <v>0</v>
      </c>
      <c r="R41" s="74">
        <f t="shared" si="10"/>
        <v>0</v>
      </c>
      <c r="S41" s="96">
        <f t="shared" si="11"/>
        <v>0</v>
      </c>
      <c r="T41" s="74">
        <f t="shared" si="12"/>
        <v>0</v>
      </c>
      <c r="U41" s="74">
        <f t="shared" si="13"/>
        <v>0</v>
      </c>
      <c r="V41" s="74">
        <f t="shared" si="14"/>
        <v>0</v>
      </c>
      <c r="W41" s="67"/>
      <c r="X41" s="74">
        <f t="shared" si="15"/>
        <v>0</v>
      </c>
      <c r="Y41" s="74">
        <f t="shared" si="16"/>
        <v>0</v>
      </c>
      <c r="Z41" s="121">
        <f t="shared" si="17"/>
        <v>0</v>
      </c>
      <c r="AA41" s="148" t="str">
        <f t="shared" si="18"/>
        <v>OK</v>
      </c>
    </row>
    <row r="42" spans="1:27" ht="13.5" customHeight="1">
      <c r="A42" s="112"/>
      <c r="B42" s="93" t="s">
        <v>56</v>
      </c>
      <c r="C42" s="95"/>
      <c r="D42" s="67">
        <v>40</v>
      </c>
      <c r="E42" s="76"/>
      <c r="F42" s="76">
        <v>0</v>
      </c>
      <c r="G42" s="74">
        <f t="shared" si="0"/>
        <v>0</v>
      </c>
      <c r="H42" s="96">
        <f t="shared" si="1"/>
        <v>0</v>
      </c>
      <c r="I42" s="74">
        <f t="shared" si="2"/>
        <v>0</v>
      </c>
      <c r="J42" s="71">
        <f t="shared" si="3"/>
        <v>0</v>
      </c>
      <c r="K42" s="74">
        <f t="shared" si="4"/>
        <v>0</v>
      </c>
      <c r="L42" s="96">
        <f t="shared" si="5"/>
        <v>0</v>
      </c>
      <c r="M42" s="74">
        <f t="shared" si="6"/>
        <v>0</v>
      </c>
      <c r="N42" s="74">
        <f t="shared" si="7"/>
        <v>0</v>
      </c>
      <c r="O42" s="74">
        <f t="shared" si="8"/>
        <v>0</v>
      </c>
      <c r="P42" s="67"/>
      <c r="Q42" s="74">
        <f t="shared" si="9"/>
        <v>0</v>
      </c>
      <c r="R42" s="74">
        <f t="shared" si="10"/>
        <v>0</v>
      </c>
      <c r="S42" s="96">
        <f t="shared" si="11"/>
        <v>0</v>
      </c>
      <c r="T42" s="74">
        <f t="shared" si="12"/>
        <v>0</v>
      </c>
      <c r="U42" s="74">
        <f t="shared" si="13"/>
        <v>0</v>
      </c>
      <c r="V42" s="74">
        <f t="shared" si="14"/>
        <v>0</v>
      </c>
      <c r="W42" s="67"/>
      <c r="X42" s="74">
        <f t="shared" si="15"/>
        <v>0</v>
      </c>
      <c r="Y42" s="74">
        <f t="shared" si="16"/>
        <v>0</v>
      </c>
      <c r="Z42" s="121">
        <f t="shared" si="17"/>
        <v>0</v>
      </c>
      <c r="AA42" s="148" t="str">
        <f t="shared" si="18"/>
        <v>OK</v>
      </c>
    </row>
    <row r="43" spans="1:27" ht="13.5" customHeight="1">
      <c r="A43" s="112"/>
      <c r="B43" s="93" t="s">
        <v>56</v>
      </c>
      <c r="C43" s="95"/>
      <c r="D43" s="67">
        <v>40</v>
      </c>
      <c r="E43" s="76"/>
      <c r="F43" s="76">
        <v>0</v>
      </c>
      <c r="G43" s="74">
        <f t="shared" si="0"/>
        <v>0</v>
      </c>
      <c r="H43" s="96">
        <f t="shared" si="1"/>
        <v>0</v>
      </c>
      <c r="I43" s="74">
        <f t="shared" si="2"/>
        <v>0</v>
      </c>
      <c r="J43" s="71">
        <f t="shared" si="3"/>
        <v>0</v>
      </c>
      <c r="K43" s="74">
        <f t="shared" si="4"/>
        <v>0</v>
      </c>
      <c r="L43" s="96">
        <f t="shared" si="5"/>
        <v>0</v>
      </c>
      <c r="M43" s="74">
        <f t="shared" si="6"/>
        <v>0</v>
      </c>
      <c r="N43" s="74">
        <f t="shared" si="7"/>
        <v>0</v>
      </c>
      <c r="O43" s="74">
        <f t="shared" si="8"/>
        <v>0</v>
      </c>
      <c r="P43" s="67"/>
      <c r="Q43" s="74">
        <f t="shared" si="9"/>
        <v>0</v>
      </c>
      <c r="R43" s="74">
        <f t="shared" si="10"/>
        <v>0</v>
      </c>
      <c r="S43" s="96">
        <f t="shared" si="11"/>
        <v>0</v>
      </c>
      <c r="T43" s="74">
        <f t="shared" si="12"/>
        <v>0</v>
      </c>
      <c r="U43" s="74">
        <f t="shared" si="13"/>
        <v>0</v>
      </c>
      <c r="V43" s="74">
        <f t="shared" si="14"/>
        <v>0</v>
      </c>
      <c r="W43" s="67"/>
      <c r="X43" s="74">
        <f t="shared" si="15"/>
        <v>0</v>
      </c>
      <c r="Y43" s="74">
        <f t="shared" si="16"/>
        <v>0</v>
      </c>
      <c r="Z43" s="121">
        <f t="shared" si="17"/>
        <v>0</v>
      </c>
      <c r="AA43" s="148" t="str">
        <f t="shared" si="18"/>
        <v>OK</v>
      </c>
    </row>
    <row r="44" spans="1:27" ht="12" customHeight="1">
      <c r="A44" s="112"/>
      <c r="B44" s="93" t="s">
        <v>56</v>
      </c>
      <c r="C44" s="95"/>
      <c r="D44" s="67">
        <v>40</v>
      </c>
      <c r="E44" s="76"/>
      <c r="F44" s="76">
        <v>0</v>
      </c>
      <c r="G44" s="74">
        <f t="shared" si="0"/>
        <v>0</v>
      </c>
      <c r="H44" s="96">
        <f t="shared" si="1"/>
        <v>0</v>
      </c>
      <c r="I44" s="74">
        <f t="shared" si="2"/>
        <v>0</v>
      </c>
      <c r="J44" s="71">
        <f t="shared" si="3"/>
        <v>0</v>
      </c>
      <c r="K44" s="74">
        <f t="shared" si="4"/>
        <v>0</v>
      </c>
      <c r="L44" s="96">
        <f t="shared" si="5"/>
        <v>0</v>
      </c>
      <c r="M44" s="74">
        <f t="shared" si="6"/>
        <v>0</v>
      </c>
      <c r="N44" s="74">
        <f t="shared" si="7"/>
        <v>0</v>
      </c>
      <c r="O44" s="74">
        <f t="shared" si="8"/>
        <v>0</v>
      </c>
      <c r="P44" s="67"/>
      <c r="Q44" s="74">
        <f t="shared" si="9"/>
        <v>0</v>
      </c>
      <c r="R44" s="74">
        <f t="shared" si="10"/>
        <v>0</v>
      </c>
      <c r="S44" s="96">
        <f t="shared" si="11"/>
        <v>0</v>
      </c>
      <c r="T44" s="74">
        <f t="shared" si="12"/>
        <v>0</v>
      </c>
      <c r="U44" s="74">
        <f t="shared" si="13"/>
        <v>0</v>
      </c>
      <c r="V44" s="74">
        <f t="shared" si="14"/>
        <v>0</v>
      </c>
      <c r="W44" s="67"/>
      <c r="X44" s="74">
        <f t="shared" si="15"/>
        <v>0</v>
      </c>
      <c r="Y44" s="74">
        <f t="shared" si="16"/>
        <v>0</v>
      </c>
      <c r="Z44" s="121">
        <f t="shared" si="17"/>
        <v>0</v>
      </c>
      <c r="AA44" s="148" t="str">
        <f t="shared" si="18"/>
        <v>OK</v>
      </c>
    </row>
    <row r="45" spans="1:27" ht="12" customHeight="1">
      <c r="A45" s="112"/>
      <c r="B45" s="93" t="s">
        <v>56</v>
      </c>
      <c r="C45" s="95"/>
      <c r="D45" s="67">
        <v>40</v>
      </c>
      <c r="E45" s="76"/>
      <c r="F45" s="76">
        <v>0</v>
      </c>
      <c r="G45" s="74">
        <f t="shared" si="0"/>
        <v>0</v>
      </c>
      <c r="H45" s="96">
        <f t="shared" si="1"/>
        <v>0</v>
      </c>
      <c r="I45" s="74">
        <f t="shared" si="2"/>
        <v>0</v>
      </c>
      <c r="J45" s="71">
        <f t="shared" si="3"/>
        <v>0</v>
      </c>
      <c r="K45" s="74">
        <f t="shared" si="4"/>
        <v>0</v>
      </c>
      <c r="L45" s="96">
        <f t="shared" si="5"/>
        <v>0</v>
      </c>
      <c r="M45" s="74">
        <f t="shared" si="6"/>
        <v>0</v>
      </c>
      <c r="N45" s="74">
        <f t="shared" si="7"/>
        <v>0</v>
      </c>
      <c r="O45" s="74">
        <f t="shared" si="8"/>
        <v>0</v>
      </c>
      <c r="P45" s="67"/>
      <c r="Q45" s="74">
        <f t="shared" si="9"/>
        <v>0</v>
      </c>
      <c r="R45" s="74">
        <f t="shared" si="10"/>
        <v>0</v>
      </c>
      <c r="S45" s="96">
        <f t="shared" si="11"/>
        <v>0</v>
      </c>
      <c r="T45" s="74">
        <f t="shared" si="12"/>
        <v>0</v>
      </c>
      <c r="U45" s="74">
        <f t="shared" si="13"/>
        <v>0</v>
      </c>
      <c r="V45" s="74">
        <f t="shared" si="14"/>
        <v>0</v>
      </c>
      <c r="W45" s="67"/>
      <c r="X45" s="74">
        <f t="shared" si="15"/>
        <v>0</v>
      </c>
      <c r="Y45" s="74">
        <f t="shared" si="16"/>
        <v>0</v>
      </c>
      <c r="Z45" s="121">
        <f t="shared" si="17"/>
        <v>0</v>
      </c>
      <c r="AA45" s="148" t="str">
        <f t="shared" si="18"/>
        <v>OK</v>
      </c>
    </row>
    <row r="46" spans="1:27" ht="12" customHeight="1">
      <c r="A46" s="112"/>
      <c r="B46" s="93" t="s">
        <v>56</v>
      </c>
      <c r="C46" s="95"/>
      <c r="D46" s="67">
        <v>40</v>
      </c>
      <c r="E46" s="76"/>
      <c r="F46" s="76">
        <v>0</v>
      </c>
      <c r="G46" s="74">
        <f t="shared" si="0"/>
        <v>0</v>
      </c>
      <c r="H46" s="96">
        <f t="shared" si="1"/>
        <v>0</v>
      </c>
      <c r="I46" s="74">
        <f t="shared" si="2"/>
        <v>0</v>
      </c>
      <c r="J46" s="71">
        <f t="shared" si="3"/>
        <v>0</v>
      </c>
      <c r="K46" s="74">
        <f t="shared" si="4"/>
        <v>0</v>
      </c>
      <c r="L46" s="96">
        <f t="shared" si="5"/>
        <v>0</v>
      </c>
      <c r="M46" s="74">
        <f t="shared" si="6"/>
        <v>0</v>
      </c>
      <c r="N46" s="74">
        <f t="shared" si="7"/>
        <v>0</v>
      </c>
      <c r="O46" s="74">
        <f t="shared" si="8"/>
        <v>0</v>
      </c>
      <c r="P46" s="67"/>
      <c r="Q46" s="74">
        <f t="shared" si="9"/>
        <v>0</v>
      </c>
      <c r="R46" s="74">
        <f t="shared" si="10"/>
        <v>0</v>
      </c>
      <c r="S46" s="96">
        <f t="shared" si="11"/>
        <v>0</v>
      </c>
      <c r="T46" s="74">
        <f t="shared" si="12"/>
        <v>0</v>
      </c>
      <c r="U46" s="74">
        <f t="shared" si="13"/>
        <v>0</v>
      </c>
      <c r="V46" s="74">
        <f t="shared" si="14"/>
        <v>0</v>
      </c>
      <c r="W46" s="67"/>
      <c r="X46" s="74">
        <f t="shared" si="15"/>
        <v>0</v>
      </c>
      <c r="Y46" s="74">
        <f t="shared" si="16"/>
        <v>0</v>
      </c>
      <c r="Z46" s="121">
        <f t="shared" si="17"/>
        <v>0</v>
      </c>
      <c r="AA46" s="148" t="str">
        <f t="shared" si="18"/>
        <v>OK</v>
      </c>
    </row>
    <row r="47" spans="1:27" ht="12" customHeight="1">
      <c r="A47" s="112"/>
      <c r="B47" s="93" t="s">
        <v>56</v>
      </c>
      <c r="C47" s="95"/>
      <c r="D47" s="67">
        <v>40</v>
      </c>
      <c r="E47" s="76"/>
      <c r="F47" s="76">
        <v>0</v>
      </c>
      <c r="G47" s="74">
        <f t="shared" si="0"/>
        <v>0</v>
      </c>
      <c r="H47" s="96">
        <f t="shared" si="1"/>
        <v>0</v>
      </c>
      <c r="I47" s="74">
        <f t="shared" si="2"/>
        <v>0</v>
      </c>
      <c r="J47" s="71">
        <f t="shared" si="3"/>
        <v>0</v>
      </c>
      <c r="K47" s="74">
        <f t="shared" si="4"/>
        <v>0</v>
      </c>
      <c r="L47" s="96">
        <f t="shared" si="5"/>
        <v>0</v>
      </c>
      <c r="M47" s="74">
        <f t="shared" si="6"/>
        <v>0</v>
      </c>
      <c r="N47" s="74">
        <f t="shared" si="7"/>
        <v>0</v>
      </c>
      <c r="O47" s="74">
        <f t="shared" si="8"/>
        <v>0</v>
      </c>
      <c r="P47" s="67"/>
      <c r="Q47" s="74">
        <f t="shared" si="9"/>
        <v>0</v>
      </c>
      <c r="R47" s="74">
        <f t="shared" si="10"/>
        <v>0</v>
      </c>
      <c r="S47" s="96">
        <f t="shared" si="11"/>
        <v>0</v>
      </c>
      <c r="T47" s="74">
        <f t="shared" si="12"/>
        <v>0</v>
      </c>
      <c r="U47" s="74">
        <f t="shared" si="13"/>
        <v>0</v>
      </c>
      <c r="V47" s="74">
        <f t="shared" si="14"/>
        <v>0</v>
      </c>
      <c r="W47" s="67"/>
      <c r="X47" s="74">
        <f t="shared" si="15"/>
        <v>0</v>
      </c>
      <c r="Y47" s="74">
        <f t="shared" si="16"/>
        <v>0</v>
      </c>
      <c r="Z47" s="121">
        <f t="shared" si="17"/>
        <v>0</v>
      </c>
      <c r="AA47" s="148" t="str">
        <f t="shared" si="18"/>
        <v>OK</v>
      </c>
    </row>
    <row r="48" spans="1:27" ht="12.75">
      <c r="A48" s="112"/>
      <c r="B48" s="93" t="s">
        <v>56</v>
      </c>
      <c r="C48" s="95"/>
      <c r="D48" s="67">
        <v>40</v>
      </c>
      <c r="E48" s="76"/>
      <c r="F48" s="76">
        <v>0</v>
      </c>
      <c r="G48" s="74">
        <f t="shared" si="0"/>
        <v>0</v>
      </c>
      <c r="H48" s="96">
        <f t="shared" si="1"/>
        <v>0</v>
      </c>
      <c r="I48" s="74">
        <f t="shared" si="2"/>
        <v>0</v>
      </c>
      <c r="J48" s="71">
        <f t="shared" si="3"/>
        <v>0</v>
      </c>
      <c r="K48" s="74">
        <f t="shared" si="4"/>
        <v>0</v>
      </c>
      <c r="L48" s="96">
        <f t="shared" si="5"/>
        <v>0</v>
      </c>
      <c r="M48" s="74">
        <f t="shared" si="6"/>
        <v>0</v>
      </c>
      <c r="N48" s="74">
        <f t="shared" si="7"/>
        <v>0</v>
      </c>
      <c r="O48" s="74">
        <f t="shared" si="8"/>
        <v>0</v>
      </c>
      <c r="P48" s="67"/>
      <c r="Q48" s="74">
        <f t="shared" si="9"/>
        <v>0</v>
      </c>
      <c r="R48" s="74">
        <f t="shared" si="10"/>
        <v>0</v>
      </c>
      <c r="S48" s="96">
        <f t="shared" si="11"/>
        <v>0</v>
      </c>
      <c r="T48" s="74">
        <f t="shared" si="12"/>
        <v>0</v>
      </c>
      <c r="U48" s="74">
        <f t="shared" si="13"/>
        <v>0</v>
      </c>
      <c r="V48" s="74">
        <f t="shared" si="14"/>
        <v>0</v>
      </c>
      <c r="W48" s="67"/>
      <c r="X48" s="74">
        <f t="shared" si="15"/>
        <v>0</v>
      </c>
      <c r="Y48" s="74">
        <f t="shared" si="16"/>
        <v>0</v>
      </c>
      <c r="Z48" s="121">
        <f t="shared" si="17"/>
        <v>0</v>
      </c>
      <c r="AA48" s="148" t="str">
        <f t="shared" si="18"/>
        <v>OK</v>
      </c>
    </row>
    <row r="49" spans="1:27" ht="12.75">
      <c r="A49" s="112"/>
      <c r="B49" s="93" t="s">
        <v>56</v>
      </c>
      <c r="C49" s="95"/>
      <c r="D49" s="67">
        <v>40</v>
      </c>
      <c r="E49" s="76"/>
      <c r="F49" s="76">
        <v>0</v>
      </c>
      <c r="G49" s="74">
        <f t="shared" si="0"/>
        <v>0</v>
      </c>
      <c r="H49" s="96">
        <f t="shared" si="1"/>
        <v>0</v>
      </c>
      <c r="I49" s="74">
        <f t="shared" si="2"/>
        <v>0</v>
      </c>
      <c r="J49" s="71">
        <f t="shared" si="3"/>
        <v>0</v>
      </c>
      <c r="K49" s="74">
        <f t="shared" si="4"/>
        <v>0</v>
      </c>
      <c r="L49" s="96">
        <f t="shared" si="5"/>
        <v>0</v>
      </c>
      <c r="M49" s="74">
        <f t="shared" si="6"/>
        <v>0</v>
      </c>
      <c r="N49" s="74">
        <f t="shared" si="7"/>
        <v>0</v>
      </c>
      <c r="O49" s="74">
        <f t="shared" si="8"/>
        <v>0</v>
      </c>
      <c r="P49" s="67"/>
      <c r="Q49" s="74">
        <f t="shared" si="9"/>
        <v>0</v>
      </c>
      <c r="R49" s="74">
        <f t="shared" si="10"/>
        <v>0</v>
      </c>
      <c r="S49" s="96">
        <f t="shared" si="11"/>
        <v>0</v>
      </c>
      <c r="T49" s="74">
        <f t="shared" si="12"/>
        <v>0</v>
      </c>
      <c r="U49" s="74">
        <f t="shared" si="13"/>
        <v>0</v>
      </c>
      <c r="V49" s="74">
        <f t="shared" si="14"/>
        <v>0</v>
      </c>
      <c r="W49" s="67"/>
      <c r="X49" s="74">
        <f t="shared" si="15"/>
        <v>0</v>
      </c>
      <c r="Y49" s="74">
        <f t="shared" si="16"/>
        <v>0</v>
      </c>
      <c r="Z49" s="121">
        <f t="shared" si="17"/>
        <v>0</v>
      </c>
      <c r="AA49" s="148" t="str">
        <f t="shared" si="18"/>
        <v>OK</v>
      </c>
    </row>
    <row r="50" spans="1:27" ht="12.75">
      <c r="A50" s="112"/>
      <c r="B50" s="93" t="s">
        <v>56</v>
      </c>
      <c r="C50" s="95"/>
      <c r="D50" s="67">
        <v>40</v>
      </c>
      <c r="E50" s="76"/>
      <c r="F50" s="76">
        <v>0</v>
      </c>
      <c r="G50" s="74">
        <f t="shared" si="0"/>
        <v>0</v>
      </c>
      <c r="H50" s="96">
        <f t="shared" si="1"/>
        <v>0</v>
      </c>
      <c r="I50" s="97">
        <f t="shared" si="2"/>
        <v>0</v>
      </c>
      <c r="J50" s="71">
        <f t="shared" si="3"/>
        <v>0</v>
      </c>
      <c r="K50" s="87">
        <f t="shared" si="4"/>
        <v>0</v>
      </c>
      <c r="L50" s="98">
        <f t="shared" si="5"/>
        <v>0</v>
      </c>
      <c r="M50" s="97">
        <f t="shared" si="6"/>
        <v>0</v>
      </c>
      <c r="N50" s="87">
        <f t="shared" si="7"/>
        <v>0</v>
      </c>
      <c r="O50" s="87">
        <f t="shared" si="8"/>
        <v>0</v>
      </c>
      <c r="P50" s="67"/>
      <c r="Q50" s="87">
        <f t="shared" si="9"/>
        <v>0</v>
      </c>
      <c r="R50" s="87">
        <f t="shared" si="10"/>
        <v>0</v>
      </c>
      <c r="S50" s="98">
        <f t="shared" si="11"/>
        <v>0</v>
      </c>
      <c r="T50" s="97">
        <f t="shared" si="12"/>
        <v>0</v>
      </c>
      <c r="U50" s="87">
        <f t="shared" si="13"/>
        <v>0</v>
      </c>
      <c r="V50" s="87">
        <f t="shared" si="14"/>
        <v>0</v>
      </c>
      <c r="W50" s="67"/>
      <c r="X50" s="87">
        <f t="shared" si="15"/>
        <v>0</v>
      </c>
      <c r="Y50" s="87">
        <f t="shared" si="16"/>
        <v>0</v>
      </c>
      <c r="Z50" s="122">
        <f t="shared" si="17"/>
        <v>0</v>
      </c>
      <c r="AA50" s="148" t="str">
        <f t="shared" si="18"/>
        <v>OK</v>
      </c>
    </row>
    <row r="51" spans="1:27" ht="12.75">
      <c r="A51" s="109"/>
      <c r="D51" s="64"/>
      <c r="E51" s="64"/>
      <c r="F51" s="73"/>
      <c r="G51" s="73"/>
      <c r="H51" s="92"/>
      <c r="I51" s="74"/>
      <c r="J51" s="74"/>
      <c r="K51" s="74"/>
      <c r="L51" s="96"/>
      <c r="M51" s="74"/>
      <c r="N51" s="74"/>
      <c r="O51" s="74"/>
      <c r="P51" s="74"/>
      <c r="Q51" s="74"/>
      <c r="R51" s="74"/>
      <c r="S51" s="96"/>
      <c r="T51" s="74"/>
      <c r="U51" s="74"/>
      <c r="V51" s="74"/>
      <c r="W51" s="74"/>
      <c r="X51" s="74"/>
      <c r="Y51" s="74"/>
      <c r="Z51" s="121"/>
      <c r="AA51" s="147"/>
    </row>
    <row r="52" spans="1:27" ht="13.5" thickBot="1">
      <c r="A52" s="113" t="s">
        <v>59</v>
      </c>
      <c r="B52" s="56"/>
      <c r="C52" s="56"/>
      <c r="D52" s="64"/>
      <c r="E52" s="64"/>
      <c r="F52" s="73"/>
      <c r="G52" s="73"/>
      <c r="H52" s="92"/>
      <c r="I52" s="75">
        <f>SUM(I8:I50)</f>
        <v>461827</v>
      </c>
      <c r="J52" s="74"/>
      <c r="K52" s="75">
        <f>SUM(K8:K50)</f>
        <v>-69501.91241615333</v>
      </c>
      <c r="L52" s="99">
        <f>SUM(L8:L50)</f>
        <v>392325.0875838466</v>
      </c>
      <c r="M52" s="75">
        <f>SUM(M8:M50)</f>
        <v>1240540</v>
      </c>
      <c r="N52" s="75">
        <f>SUM(N8:N50)</f>
        <v>0</v>
      </c>
      <c r="O52" s="75">
        <f aca="true" t="shared" si="38" ref="O52:U52">SUM(O8:O50)</f>
        <v>1702367</v>
      </c>
      <c r="P52" s="74"/>
      <c r="Q52" s="75">
        <f t="shared" si="38"/>
        <v>-19484.36</v>
      </c>
      <c r="R52" s="75">
        <f t="shared" si="38"/>
        <v>-88986.27241615334</v>
      </c>
      <c r="S52" s="99">
        <f t="shared" si="38"/>
        <v>1613380.7275838465</v>
      </c>
      <c r="T52" s="75">
        <f t="shared" si="38"/>
        <v>0</v>
      </c>
      <c r="U52" s="75">
        <f t="shared" si="38"/>
        <v>0</v>
      </c>
      <c r="V52" s="75">
        <f>SUM(V8:V50)</f>
        <v>1702367</v>
      </c>
      <c r="W52" s="74"/>
      <c r="X52" s="75">
        <f>SUM(X8:X50)</f>
        <v>-42744.485</v>
      </c>
      <c r="Y52" s="75">
        <f>SUM(Y8:Y50)</f>
        <v>-131730.75741615333</v>
      </c>
      <c r="Z52" s="123">
        <f>SUM(Z8:Z50)</f>
        <v>1570636.2425838467</v>
      </c>
      <c r="AA52" s="147"/>
    </row>
    <row r="53" spans="1:27" ht="14.25" thickBot="1" thickTop="1">
      <c r="A53" s="117"/>
      <c r="B53" s="114"/>
      <c r="C53" s="114"/>
      <c r="D53" s="115"/>
      <c r="E53" s="115"/>
      <c r="F53" s="116"/>
      <c r="G53" s="116"/>
      <c r="H53" s="85"/>
      <c r="I53" s="85"/>
      <c r="J53" s="85"/>
      <c r="K53" s="85"/>
      <c r="L53" s="85"/>
      <c r="M53" s="86"/>
      <c r="N53" s="86"/>
      <c r="O53" s="86"/>
      <c r="P53" s="86"/>
      <c r="Q53" s="86"/>
      <c r="R53" s="86"/>
      <c r="S53" s="86"/>
      <c r="T53" s="86"/>
      <c r="U53" s="86"/>
      <c r="V53" s="86"/>
      <c r="W53" s="86"/>
      <c r="X53" s="86"/>
      <c r="Y53" s="86"/>
      <c r="Z53" s="124"/>
      <c r="AA53" s="149"/>
    </row>
    <row r="54" spans="4:26" ht="12.75">
      <c r="D54" s="64"/>
      <c r="E54" s="64"/>
      <c r="F54" s="73"/>
      <c r="G54" s="73"/>
      <c r="H54" s="74"/>
      <c r="I54" s="74"/>
      <c r="J54" s="74"/>
      <c r="K54" s="74"/>
      <c r="L54" s="74"/>
      <c r="M54" s="54"/>
      <c r="N54" s="54"/>
      <c r="O54" s="54"/>
      <c r="P54" s="54"/>
      <c r="Q54" s="54"/>
      <c r="R54" s="54"/>
      <c r="S54" s="54"/>
      <c r="T54" s="54"/>
      <c r="U54" s="54"/>
      <c r="V54" s="54"/>
      <c r="W54" s="54"/>
      <c r="X54" s="54"/>
      <c r="Y54" s="54"/>
      <c r="Z54" s="54"/>
    </row>
    <row r="55" spans="4:26" ht="12.75">
      <c r="D55" s="64"/>
      <c r="E55" s="64"/>
      <c r="F55" s="73"/>
      <c r="G55" s="73"/>
      <c r="H55" s="74"/>
      <c r="I55" s="74"/>
      <c r="J55" s="74"/>
      <c r="K55" s="74"/>
      <c r="L55" s="74"/>
      <c r="M55" s="54"/>
      <c r="N55" s="54"/>
      <c r="O55" s="54"/>
      <c r="P55" s="54"/>
      <c r="Q55" s="54"/>
      <c r="R55" s="54"/>
      <c r="S55" s="54"/>
      <c r="T55" s="54"/>
      <c r="U55" s="54"/>
      <c r="V55" s="54"/>
      <c r="W55" s="54"/>
      <c r="X55" s="54"/>
      <c r="Y55" s="54"/>
      <c r="Z55" s="54"/>
    </row>
    <row r="56" spans="4:26" ht="12.75">
      <c r="D56" s="64"/>
      <c r="E56" s="64"/>
      <c r="F56" s="73"/>
      <c r="G56" s="73"/>
      <c r="H56" s="74"/>
      <c r="I56" s="74"/>
      <c r="J56" s="74"/>
      <c r="K56" s="74"/>
      <c r="L56" s="74"/>
      <c r="M56" s="54"/>
      <c r="N56" s="54"/>
      <c r="O56" s="54"/>
      <c r="P56" s="54"/>
      <c r="Q56" s="54"/>
      <c r="R56" s="54"/>
      <c r="S56" s="54"/>
      <c r="T56" s="54"/>
      <c r="U56" s="54"/>
      <c r="V56" s="54"/>
      <c r="W56" s="54"/>
      <c r="X56" s="54"/>
      <c r="Y56" s="54"/>
      <c r="Z56" s="54"/>
    </row>
    <row r="57" spans="4:26" ht="12.75">
      <c r="D57" s="64"/>
      <c r="E57" s="64"/>
      <c r="F57" s="73"/>
      <c r="G57" s="73"/>
      <c r="H57" s="74"/>
      <c r="I57" s="74"/>
      <c r="J57" s="74"/>
      <c r="K57" s="74"/>
      <c r="L57" s="74"/>
      <c r="M57" s="54"/>
      <c r="N57" s="54"/>
      <c r="O57" s="54"/>
      <c r="P57" s="54"/>
      <c r="Q57" s="54"/>
      <c r="R57" s="54"/>
      <c r="S57" s="54"/>
      <c r="T57" s="54"/>
      <c r="U57" s="54"/>
      <c r="V57" s="54"/>
      <c r="W57" s="54"/>
      <c r="X57" s="54"/>
      <c r="Y57" s="54"/>
      <c r="Z57" s="54"/>
    </row>
    <row r="58" spans="4:26" ht="12.75">
      <c r="D58" s="64"/>
      <c r="E58" s="64"/>
      <c r="F58" s="73"/>
      <c r="G58" s="73"/>
      <c r="H58" s="74"/>
      <c r="I58" s="74"/>
      <c r="J58" s="74"/>
      <c r="K58" s="74"/>
      <c r="L58" s="74"/>
      <c r="M58" s="54"/>
      <c r="N58" s="54"/>
      <c r="O58" s="54"/>
      <c r="P58" s="54"/>
      <c r="Q58" s="54"/>
      <c r="R58" s="54"/>
      <c r="S58" s="54"/>
      <c r="T58" s="54"/>
      <c r="U58" s="54"/>
      <c r="V58" s="54"/>
      <c r="W58" s="54"/>
      <c r="X58" s="54"/>
      <c r="Y58" s="54"/>
      <c r="Z58" s="54"/>
    </row>
    <row r="59" spans="4:12" ht="12.75">
      <c r="D59" s="64"/>
      <c r="E59" s="64"/>
      <c r="F59" s="73"/>
      <c r="G59" s="73"/>
      <c r="H59" s="73"/>
      <c r="I59" s="73"/>
      <c r="J59" s="73"/>
      <c r="K59" s="73"/>
      <c r="L59" s="73"/>
    </row>
    <row r="60" spans="4:12" ht="12.75">
      <c r="D60" s="64"/>
      <c r="E60" s="64"/>
      <c r="F60" s="73"/>
      <c r="G60" s="73"/>
      <c r="H60" s="73"/>
      <c r="I60" s="73"/>
      <c r="J60" s="73"/>
      <c r="K60" s="73"/>
      <c r="L60" s="73"/>
    </row>
    <row r="61" spans="4:12" ht="12.75">
      <c r="D61" s="64"/>
      <c r="E61" s="64"/>
      <c r="F61" s="73"/>
      <c r="G61" s="73"/>
      <c r="H61" s="73"/>
      <c r="I61" s="73"/>
      <c r="J61" s="73"/>
      <c r="K61" s="73"/>
      <c r="L61" s="73"/>
    </row>
    <row r="62" spans="4:12" ht="12.75">
      <c r="D62" s="64"/>
      <c r="E62" s="64"/>
      <c r="F62" s="73"/>
      <c r="G62" s="73"/>
      <c r="H62" s="73"/>
      <c r="I62" s="73"/>
      <c r="J62" s="73"/>
      <c r="K62" s="73"/>
      <c r="L62" s="73"/>
    </row>
    <row r="63" spans="4:12" ht="12.75">
      <c r="D63" s="64"/>
      <c r="E63" s="64"/>
      <c r="F63" s="73"/>
      <c r="G63" s="73"/>
      <c r="H63" s="73"/>
      <c r="I63" s="73"/>
      <c r="J63" s="73"/>
      <c r="K63" s="73"/>
      <c r="L63" s="73"/>
    </row>
    <row r="64" spans="4:12" ht="12.75">
      <c r="D64" s="64"/>
      <c r="E64" s="64"/>
      <c r="F64" s="73"/>
      <c r="G64" s="73"/>
      <c r="H64" s="73"/>
      <c r="I64" s="73"/>
      <c r="J64" s="73"/>
      <c r="K64" s="73"/>
      <c r="L64" s="73"/>
    </row>
    <row r="65" spans="4:12" ht="12.75">
      <c r="D65" s="64"/>
      <c r="E65" s="64"/>
      <c r="F65" s="73"/>
      <c r="G65" s="73"/>
      <c r="H65" s="73"/>
      <c r="I65" s="73"/>
      <c r="J65" s="73"/>
      <c r="K65" s="73"/>
      <c r="L65" s="73"/>
    </row>
    <row r="66" spans="4:12" ht="12.75">
      <c r="D66" s="64"/>
      <c r="E66" s="64"/>
      <c r="F66" s="73"/>
      <c r="G66" s="73"/>
      <c r="H66" s="73"/>
      <c r="I66" s="73"/>
      <c r="J66" s="73"/>
      <c r="K66" s="73"/>
      <c r="L66" s="73"/>
    </row>
    <row r="67" spans="4:12" ht="12.75">
      <c r="D67" s="64"/>
      <c r="E67" s="64"/>
      <c r="F67" s="73"/>
      <c r="G67" s="73"/>
      <c r="H67" s="73"/>
      <c r="I67" s="73"/>
      <c r="J67" s="73"/>
      <c r="K67" s="73"/>
      <c r="L67" s="73"/>
    </row>
    <row r="68" spans="4:12" ht="12.75">
      <c r="D68" s="64"/>
      <c r="E68" s="64"/>
      <c r="F68" s="73"/>
      <c r="G68" s="73"/>
      <c r="H68" s="73"/>
      <c r="I68" s="73"/>
      <c r="J68" s="73"/>
      <c r="K68" s="73"/>
      <c r="L68" s="73"/>
    </row>
    <row r="69" spans="4:12" ht="12.75">
      <c r="D69" s="64"/>
      <c r="E69" s="64"/>
      <c r="F69" s="73"/>
      <c r="G69" s="73"/>
      <c r="H69" s="73"/>
      <c r="I69" s="73"/>
      <c r="J69" s="73"/>
      <c r="K69" s="73"/>
      <c r="L69" s="73"/>
    </row>
    <row r="70" spans="4:12" ht="12.75">
      <c r="D70" s="64"/>
      <c r="E70" s="64"/>
      <c r="F70" s="73"/>
      <c r="G70" s="73"/>
      <c r="H70" s="73"/>
      <c r="I70" s="73"/>
      <c r="J70" s="73"/>
      <c r="K70" s="73"/>
      <c r="L70" s="73"/>
    </row>
    <row r="71" spans="4:12" ht="12.75">
      <c r="D71" s="64"/>
      <c r="E71" s="64"/>
      <c r="F71" s="73"/>
      <c r="G71" s="73"/>
      <c r="H71" s="73"/>
      <c r="I71" s="73"/>
      <c r="J71" s="73"/>
      <c r="K71" s="73"/>
      <c r="L71" s="73"/>
    </row>
    <row r="72" spans="4:12" ht="12.75">
      <c r="D72" s="64"/>
      <c r="E72" s="64"/>
      <c r="F72" s="73"/>
      <c r="G72" s="73"/>
      <c r="H72" s="73"/>
      <c r="I72" s="73"/>
      <c r="J72" s="73"/>
      <c r="K72" s="73"/>
      <c r="L72" s="73"/>
    </row>
    <row r="73" spans="4:12" ht="12.75">
      <c r="D73" s="64"/>
      <c r="E73" s="64"/>
      <c r="F73" s="73"/>
      <c r="G73" s="73"/>
      <c r="H73" s="73"/>
      <c r="I73" s="73"/>
      <c r="J73" s="73"/>
      <c r="K73" s="73"/>
      <c r="L73" s="73"/>
    </row>
    <row r="74" spans="4:12" ht="12.75">
      <c r="D74" s="64"/>
      <c r="E74" s="64"/>
      <c r="F74" s="73"/>
      <c r="G74" s="73"/>
      <c r="H74" s="73"/>
      <c r="I74" s="73"/>
      <c r="J74" s="73"/>
      <c r="K74" s="73"/>
      <c r="L74" s="73"/>
    </row>
    <row r="75" spans="4:12" ht="12.75">
      <c r="D75" s="64"/>
      <c r="E75" s="64"/>
      <c r="F75" s="73"/>
      <c r="G75" s="73"/>
      <c r="H75" s="73"/>
      <c r="I75" s="73"/>
      <c r="J75" s="73"/>
      <c r="K75" s="73"/>
      <c r="L75" s="73"/>
    </row>
    <row r="76" spans="4:12" ht="12.75">
      <c r="D76" s="64"/>
      <c r="E76" s="64"/>
      <c r="F76" s="73"/>
      <c r="G76" s="73"/>
      <c r="H76" s="73"/>
      <c r="I76" s="73"/>
      <c r="J76" s="73"/>
      <c r="K76" s="73"/>
      <c r="L76" s="73"/>
    </row>
    <row r="77" spans="4:12" ht="12.75">
      <c r="D77" s="64"/>
      <c r="E77" s="64"/>
      <c r="F77" s="73"/>
      <c r="G77" s="73"/>
      <c r="H77" s="73"/>
      <c r="I77" s="73"/>
      <c r="J77" s="73"/>
      <c r="K77" s="73"/>
      <c r="L77" s="73"/>
    </row>
    <row r="78" spans="4:12" ht="12.75">
      <c r="D78" s="64"/>
      <c r="E78" s="64"/>
      <c r="F78" s="73"/>
      <c r="G78" s="73"/>
      <c r="H78" s="73"/>
      <c r="I78" s="73"/>
      <c r="J78" s="73"/>
      <c r="K78" s="73"/>
      <c r="L78" s="73"/>
    </row>
    <row r="79" spans="4:12" ht="12.75">
      <c r="D79" s="64"/>
      <c r="E79" s="64"/>
      <c r="F79" s="73"/>
      <c r="G79" s="73"/>
      <c r="H79" s="73"/>
      <c r="I79" s="73"/>
      <c r="J79" s="73"/>
      <c r="K79" s="73"/>
      <c r="L79" s="73"/>
    </row>
    <row r="80" spans="4:12" ht="12.75">
      <c r="D80" s="64"/>
      <c r="E80" s="64"/>
      <c r="F80" s="73"/>
      <c r="G80" s="73"/>
      <c r="H80" s="73"/>
      <c r="I80" s="73"/>
      <c r="J80" s="73"/>
      <c r="K80" s="73"/>
      <c r="L80" s="73"/>
    </row>
    <row r="81" spans="4:12" ht="12.75">
      <c r="D81" s="73"/>
      <c r="E81" s="73"/>
      <c r="F81" s="73"/>
      <c r="G81" s="73"/>
      <c r="H81" s="73"/>
      <c r="I81" s="73"/>
      <c r="J81" s="73"/>
      <c r="K81" s="73"/>
      <c r="L81" s="73"/>
    </row>
    <row r="82" spans="4:12" ht="12.75">
      <c r="D82" s="73"/>
      <c r="E82" s="73"/>
      <c r="F82" s="73"/>
      <c r="G82" s="73"/>
      <c r="H82" s="73"/>
      <c r="I82" s="73"/>
      <c r="J82" s="73"/>
      <c r="K82" s="73"/>
      <c r="L82" s="73"/>
    </row>
    <row r="83" spans="4:12" ht="12.75">
      <c r="D83" s="73"/>
      <c r="E83" s="73"/>
      <c r="F83" s="73"/>
      <c r="G83" s="73"/>
      <c r="H83" s="73"/>
      <c r="I83" s="73"/>
      <c r="J83" s="73"/>
      <c r="K83" s="73"/>
      <c r="L83" s="73"/>
    </row>
    <row r="84" spans="4:12" ht="12.75">
      <c r="D84" s="73"/>
      <c r="E84" s="73"/>
      <c r="F84" s="73"/>
      <c r="G84" s="73"/>
      <c r="H84" s="73"/>
      <c r="I84" s="73"/>
      <c r="J84" s="73"/>
      <c r="K84" s="73"/>
      <c r="L84" s="73"/>
    </row>
    <row r="85" spans="4:12" ht="12.75">
      <c r="D85" s="73"/>
      <c r="E85" s="73"/>
      <c r="F85" s="73"/>
      <c r="G85" s="73"/>
      <c r="H85" s="73"/>
      <c r="I85" s="73"/>
      <c r="J85" s="73"/>
      <c r="K85" s="73"/>
      <c r="L85" s="73"/>
    </row>
    <row r="86" spans="4:12" ht="12.75">
      <c r="D86" s="73"/>
      <c r="E86" s="73"/>
      <c r="F86" s="73"/>
      <c r="G86" s="73"/>
      <c r="H86" s="73"/>
      <c r="I86" s="73"/>
      <c r="J86" s="73"/>
      <c r="K86" s="73"/>
      <c r="L86" s="73"/>
    </row>
    <row r="87" spans="4:12" ht="12.75">
      <c r="D87" s="73"/>
      <c r="E87" s="73"/>
      <c r="F87" s="73"/>
      <c r="G87" s="73"/>
      <c r="H87" s="73"/>
      <c r="I87" s="73"/>
      <c r="J87" s="73"/>
      <c r="K87" s="73"/>
      <c r="L87" s="73"/>
    </row>
    <row r="88" spans="4:12" ht="12.75">
      <c r="D88" s="73"/>
      <c r="E88" s="73"/>
      <c r="F88" s="73"/>
      <c r="G88" s="73"/>
      <c r="H88" s="73"/>
      <c r="I88" s="73"/>
      <c r="J88" s="73"/>
      <c r="K88" s="73"/>
      <c r="L88" s="73"/>
    </row>
    <row r="89" spans="4:12" ht="12.75">
      <c r="D89" s="73"/>
      <c r="E89" s="73"/>
      <c r="F89" s="73"/>
      <c r="G89" s="73"/>
      <c r="H89" s="73"/>
      <c r="I89" s="73"/>
      <c r="J89" s="73"/>
      <c r="K89" s="73"/>
      <c r="L89" s="73"/>
    </row>
    <row r="90" spans="4:12" ht="12.75">
      <c r="D90" s="73"/>
      <c r="E90" s="73"/>
      <c r="F90" s="73"/>
      <c r="G90" s="73"/>
      <c r="H90" s="73"/>
      <c r="I90" s="73"/>
      <c r="J90" s="73"/>
      <c r="K90" s="73"/>
      <c r="L90" s="73"/>
    </row>
    <row r="91" spans="4:12" ht="12.75">
      <c r="D91" s="73"/>
      <c r="E91" s="73"/>
      <c r="F91" s="73"/>
      <c r="G91" s="73"/>
      <c r="H91" s="73"/>
      <c r="I91" s="73"/>
      <c r="J91" s="73"/>
      <c r="K91" s="73"/>
      <c r="L91" s="73"/>
    </row>
    <row r="92" spans="4:12" ht="12.75">
      <c r="D92" s="73"/>
      <c r="E92" s="73"/>
      <c r="F92" s="73"/>
      <c r="G92" s="73"/>
      <c r="H92" s="73"/>
      <c r="I92" s="73"/>
      <c r="J92" s="73"/>
      <c r="K92" s="73"/>
      <c r="L92" s="73"/>
    </row>
    <row r="93" spans="4:12" ht="12.75">
      <c r="D93" s="73"/>
      <c r="E93" s="73"/>
      <c r="F93" s="73"/>
      <c r="G93" s="73"/>
      <c r="H93" s="73"/>
      <c r="I93" s="73"/>
      <c r="J93" s="73"/>
      <c r="K93" s="73"/>
      <c r="L93" s="73"/>
    </row>
    <row r="94" spans="4:12" ht="12.75">
      <c r="D94" s="73"/>
      <c r="E94" s="73"/>
      <c r="F94" s="73"/>
      <c r="G94" s="73"/>
      <c r="H94" s="73"/>
      <c r="I94" s="73"/>
      <c r="J94" s="73"/>
      <c r="K94" s="73"/>
      <c r="L94" s="73"/>
    </row>
    <row r="95" spans="4:12" ht="12.75">
      <c r="D95" s="73"/>
      <c r="E95" s="73"/>
      <c r="F95" s="73"/>
      <c r="G95" s="73"/>
      <c r="H95" s="73"/>
      <c r="I95" s="73"/>
      <c r="J95" s="73"/>
      <c r="K95" s="73"/>
      <c r="L95" s="73"/>
    </row>
    <row r="96" spans="4:12" ht="12.75">
      <c r="D96" s="73"/>
      <c r="E96" s="73"/>
      <c r="F96" s="73"/>
      <c r="G96" s="73"/>
      <c r="H96" s="73"/>
      <c r="I96" s="73"/>
      <c r="J96" s="73"/>
      <c r="K96" s="73"/>
      <c r="L96" s="73"/>
    </row>
    <row r="97" spans="4:12" ht="12.75">
      <c r="D97" s="73"/>
      <c r="E97" s="73"/>
      <c r="F97" s="73"/>
      <c r="G97" s="73"/>
      <c r="H97" s="73"/>
      <c r="I97" s="73"/>
      <c r="J97" s="73"/>
      <c r="K97" s="73"/>
      <c r="L97" s="73"/>
    </row>
    <row r="98" spans="4:12" ht="12.75">
      <c r="D98" s="73"/>
      <c r="E98" s="73"/>
      <c r="F98" s="73"/>
      <c r="G98" s="73"/>
      <c r="H98" s="73"/>
      <c r="I98" s="73"/>
      <c r="J98" s="73"/>
      <c r="K98" s="73"/>
      <c r="L98" s="73"/>
    </row>
    <row r="99" spans="4:12" ht="12.75">
      <c r="D99" s="73"/>
      <c r="E99" s="73"/>
      <c r="F99" s="73"/>
      <c r="G99" s="73"/>
      <c r="H99" s="73"/>
      <c r="I99" s="73"/>
      <c r="J99" s="73"/>
      <c r="K99" s="73"/>
      <c r="L99" s="73"/>
    </row>
    <row r="100" spans="4:12" ht="12.75">
      <c r="D100" s="73"/>
      <c r="E100" s="73"/>
      <c r="F100" s="73"/>
      <c r="G100" s="73"/>
      <c r="H100" s="73"/>
      <c r="I100" s="73"/>
      <c r="J100" s="73"/>
      <c r="K100" s="73"/>
      <c r="L100" s="73"/>
    </row>
    <row r="101" spans="4:12" ht="12.75">
      <c r="D101" s="73"/>
      <c r="E101" s="73"/>
      <c r="F101" s="73"/>
      <c r="G101" s="73"/>
      <c r="H101" s="73"/>
      <c r="I101" s="73"/>
      <c r="J101" s="73"/>
      <c r="K101" s="73"/>
      <c r="L101" s="73"/>
    </row>
    <row r="102" spans="4:12" ht="12.75">
      <c r="D102" s="73"/>
      <c r="E102" s="73"/>
      <c r="F102" s="73"/>
      <c r="G102" s="73"/>
      <c r="H102" s="73"/>
      <c r="I102" s="73"/>
      <c r="J102" s="73"/>
      <c r="K102" s="73"/>
      <c r="L102" s="73"/>
    </row>
    <row r="103" spans="4:12" ht="12.75">
      <c r="D103" s="73"/>
      <c r="E103" s="73"/>
      <c r="F103" s="73"/>
      <c r="G103" s="73"/>
      <c r="H103" s="73"/>
      <c r="I103" s="73"/>
      <c r="J103" s="73"/>
      <c r="K103" s="73"/>
      <c r="L103" s="73"/>
    </row>
    <row r="104" spans="4:12" ht="12.75">
      <c r="D104" s="73"/>
      <c r="E104" s="73"/>
      <c r="F104" s="73"/>
      <c r="G104" s="73"/>
      <c r="H104" s="73"/>
      <c r="I104" s="73"/>
      <c r="J104" s="73"/>
      <c r="K104" s="73"/>
      <c r="L104" s="73"/>
    </row>
    <row r="105" spans="4:12" ht="12.75">
      <c r="D105" s="73"/>
      <c r="E105" s="73"/>
      <c r="F105" s="73"/>
      <c r="G105" s="73"/>
      <c r="H105" s="73"/>
      <c r="I105" s="73"/>
      <c r="J105" s="73"/>
      <c r="K105" s="73"/>
      <c r="L105" s="73"/>
    </row>
    <row r="106" spans="4:12" ht="12.75">
      <c r="D106" s="73"/>
      <c r="E106" s="73"/>
      <c r="F106" s="73"/>
      <c r="G106" s="73"/>
      <c r="H106" s="73"/>
      <c r="I106" s="73"/>
      <c r="J106" s="73"/>
      <c r="K106" s="73"/>
      <c r="L106" s="73"/>
    </row>
    <row r="107" spans="4:12" ht="12.75">
      <c r="D107" s="73"/>
      <c r="E107" s="73"/>
      <c r="F107" s="73"/>
      <c r="G107" s="73"/>
      <c r="H107" s="73"/>
      <c r="I107" s="73"/>
      <c r="J107" s="73"/>
      <c r="K107" s="73"/>
      <c r="L107" s="73"/>
    </row>
    <row r="108" spans="4:12" ht="12.75">
      <c r="D108" s="73"/>
      <c r="E108" s="73"/>
      <c r="F108" s="73"/>
      <c r="G108" s="73"/>
      <c r="H108" s="73"/>
      <c r="I108" s="73"/>
      <c r="J108" s="73"/>
      <c r="K108" s="73"/>
      <c r="L108" s="73"/>
    </row>
    <row r="109" spans="4:12" ht="12.75">
      <c r="D109" s="73"/>
      <c r="E109" s="73"/>
      <c r="F109" s="73"/>
      <c r="G109" s="73"/>
      <c r="H109" s="73"/>
      <c r="I109" s="73"/>
      <c r="J109" s="73"/>
      <c r="K109" s="73"/>
      <c r="L109" s="73"/>
    </row>
    <row r="110" spans="4:12" ht="12.75">
      <c r="D110" s="73"/>
      <c r="E110" s="73"/>
      <c r="F110" s="73"/>
      <c r="G110" s="73"/>
      <c r="H110" s="73"/>
      <c r="I110" s="73"/>
      <c r="J110" s="73"/>
      <c r="K110" s="73"/>
      <c r="L110" s="73"/>
    </row>
    <row r="111" spans="4:12" ht="12.75">
      <c r="D111" s="73"/>
      <c r="E111" s="73"/>
      <c r="F111" s="73"/>
      <c r="G111" s="73"/>
      <c r="H111" s="73"/>
      <c r="I111" s="73"/>
      <c r="J111" s="73"/>
      <c r="K111" s="73"/>
      <c r="L111" s="73"/>
    </row>
    <row r="112" spans="4:12" ht="12.75">
      <c r="D112" s="73"/>
      <c r="E112" s="73"/>
      <c r="F112" s="73"/>
      <c r="G112" s="73"/>
      <c r="H112" s="73"/>
      <c r="I112" s="73"/>
      <c r="J112" s="73"/>
      <c r="K112" s="73"/>
      <c r="L112" s="73"/>
    </row>
    <row r="113" spans="4:12" ht="12.75">
      <c r="D113" s="73"/>
      <c r="E113" s="73"/>
      <c r="F113" s="73"/>
      <c r="G113" s="73"/>
      <c r="H113" s="73"/>
      <c r="I113" s="73"/>
      <c r="J113" s="73"/>
      <c r="K113" s="73"/>
      <c r="L113" s="73"/>
    </row>
    <row r="114" spans="4:12" ht="12.75">
      <c r="D114" s="73"/>
      <c r="E114" s="73"/>
      <c r="F114" s="73"/>
      <c r="G114" s="73"/>
      <c r="H114" s="73"/>
      <c r="I114" s="73"/>
      <c r="J114" s="73"/>
      <c r="K114" s="73"/>
      <c r="L114" s="73"/>
    </row>
    <row r="115" spans="4:12" ht="12.75">
      <c r="D115" s="73"/>
      <c r="E115" s="73"/>
      <c r="F115" s="73"/>
      <c r="G115" s="73"/>
      <c r="H115" s="73"/>
      <c r="I115" s="73"/>
      <c r="J115" s="73"/>
      <c r="K115" s="73"/>
      <c r="L115" s="73"/>
    </row>
    <row r="116" spans="4:12" ht="12.75">
      <c r="D116" s="73"/>
      <c r="E116" s="73"/>
      <c r="F116" s="73"/>
      <c r="G116" s="73"/>
      <c r="H116" s="73"/>
      <c r="I116" s="73"/>
      <c r="J116" s="73"/>
      <c r="K116" s="73"/>
      <c r="L116" s="73"/>
    </row>
    <row r="117" spans="4:12" ht="12.75">
      <c r="D117" s="73"/>
      <c r="E117" s="73"/>
      <c r="F117" s="73"/>
      <c r="G117" s="73"/>
      <c r="H117" s="73"/>
      <c r="I117" s="73"/>
      <c r="J117" s="73"/>
      <c r="K117" s="73"/>
      <c r="L117" s="73"/>
    </row>
    <row r="118" spans="4:12" ht="12.75">
      <c r="D118" s="73"/>
      <c r="E118" s="73"/>
      <c r="F118" s="73"/>
      <c r="G118" s="73"/>
      <c r="H118" s="73"/>
      <c r="I118" s="73"/>
      <c r="J118" s="73"/>
      <c r="K118" s="73"/>
      <c r="L118" s="73"/>
    </row>
    <row r="119" spans="4:12" ht="12.75">
      <c r="D119" s="73"/>
      <c r="E119" s="73"/>
      <c r="F119" s="73"/>
      <c r="G119" s="73"/>
      <c r="H119" s="73"/>
      <c r="I119" s="73"/>
      <c r="J119" s="73"/>
      <c r="K119" s="73"/>
      <c r="L119" s="73"/>
    </row>
    <row r="120" spans="4:12" ht="12.75">
      <c r="D120" s="73"/>
      <c r="E120" s="73"/>
      <c r="F120" s="73"/>
      <c r="G120" s="73"/>
      <c r="H120" s="73"/>
      <c r="I120" s="73"/>
      <c r="J120" s="73"/>
      <c r="K120" s="73"/>
      <c r="L120" s="73"/>
    </row>
    <row r="121" spans="4:12" ht="12.75">
      <c r="D121" s="73"/>
      <c r="E121" s="73"/>
      <c r="F121" s="73"/>
      <c r="G121" s="73"/>
      <c r="H121" s="73"/>
      <c r="I121" s="73"/>
      <c r="J121" s="73"/>
      <c r="K121" s="73"/>
      <c r="L121" s="73"/>
    </row>
    <row r="122" spans="4:12" ht="12.75">
      <c r="D122" s="73"/>
      <c r="E122" s="73"/>
      <c r="F122" s="73"/>
      <c r="G122" s="73"/>
      <c r="H122" s="73"/>
      <c r="I122" s="73"/>
      <c r="J122" s="73"/>
      <c r="K122" s="73"/>
      <c r="L122" s="73"/>
    </row>
    <row r="123" spans="4:12" ht="12.75">
      <c r="D123" s="73"/>
      <c r="E123" s="73"/>
      <c r="F123" s="73"/>
      <c r="G123" s="73"/>
      <c r="H123" s="73"/>
      <c r="I123" s="73"/>
      <c r="J123" s="73"/>
      <c r="K123" s="73"/>
      <c r="L123" s="73"/>
    </row>
    <row r="124" spans="4:12" ht="12.75">
      <c r="D124" s="73"/>
      <c r="E124" s="73"/>
      <c r="F124" s="73"/>
      <c r="G124" s="73"/>
      <c r="H124" s="73"/>
      <c r="I124" s="73"/>
      <c r="J124" s="73"/>
      <c r="K124" s="73"/>
      <c r="L124" s="73"/>
    </row>
    <row r="125" spans="4:12" ht="12.75">
      <c r="D125" s="73"/>
      <c r="E125" s="73"/>
      <c r="F125" s="73"/>
      <c r="G125" s="73"/>
      <c r="H125" s="73"/>
      <c r="I125" s="73"/>
      <c r="J125" s="73"/>
      <c r="K125" s="73"/>
      <c r="L125" s="73"/>
    </row>
    <row r="126" spans="4:12" ht="12.75">
      <c r="D126" s="73"/>
      <c r="E126" s="73"/>
      <c r="F126" s="73"/>
      <c r="G126" s="73"/>
      <c r="H126" s="73"/>
      <c r="I126" s="73"/>
      <c r="J126" s="73"/>
      <c r="K126" s="73"/>
      <c r="L126" s="73"/>
    </row>
    <row r="127" spans="4:12" ht="12.75">
      <c r="D127" s="73"/>
      <c r="E127" s="73"/>
      <c r="F127" s="73"/>
      <c r="G127" s="73"/>
      <c r="H127" s="73"/>
      <c r="I127" s="73"/>
      <c r="J127" s="73"/>
      <c r="K127" s="73"/>
      <c r="L127" s="73"/>
    </row>
    <row r="128" spans="4:12" ht="12.75">
      <c r="D128" s="73"/>
      <c r="E128" s="73"/>
      <c r="F128" s="73"/>
      <c r="G128" s="73"/>
      <c r="H128" s="73"/>
      <c r="I128" s="73"/>
      <c r="J128" s="73"/>
      <c r="K128" s="73"/>
      <c r="L128" s="73"/>
    </row>
    <row r="129" spans="4:12" ht="12.75">
      <c r="D129" s="73"/>
      <c r="E129" s="73"/>
      <c r="F129" s="73"/>
      <c r="G129" s="73"/>
      <c r="H129" s="73"/>
      <c r="I129" s="73"/>
      <c r="J129" s="73"/>
      <c r="K129" s="73"/>
      <c r="L129" s="73"/>
    </row>
    <row r="130" spans="4:12" ht="12.75">
      <c r="D130" s="73"/>
      <c r="E130" s="73"/>
      <c r="F130" s="73"/>
      <c r="G130" s="73"/>
      <c r="H130" s="73"/>
      <c r="I130" s="73"/>
      <c r="J130" s="73"/>
      <c r="K130" s="73"/>
      <c r="L130" s="73"/>
    </row>
    <row r="131" spans="4:12" ht="12.75">
      <c r="D131" s="73"/>
      <c r="E131" s="73"/>
      <c r="F131" s="73"/>
      <c r="G131" s="73"/>
      <c r="H131" s="73"/>
      <c r="I131" s="73"/>
      <c r="J131" s="73"/>
      <c r="K131" s="73"/>
      <c r="L131" s="73"/>
    </row>
    <row r="132" spans="4:12" ht="12.75">
      <c r="D132" s="73"/>
      <c r="E132" s="73"/>
      <c r="F132" s="73"/>
      <c r="G132" s="73"/>
      <c r="H132" s="73"/>
      <c r="I132" s="73"/>
      <c r="J132" s="73"/>
      <c r="K132" s="73"/>
      <c r="L132" s="73"/>
    </row>
    <row r="133" spans="4:12" ht="12.75">
      <c r="D133" s="73"/>
      <c r="E133" s="73"/>
      <c r="F133" s="73"/>
      <c r="G133" s="73"/>
      <c r="H133" s="73"/>
      <c r="I133" s="73"/>
      <c r="J133" s="73"/>
      <c r="K133" s="73"/>
      <c r="L133" s="73"/>
    </row>
    <row r="134" spans="4:12" ht="12.75">
      <c r="D134" s="73"/>
      <c r="E134" s="73"/>
      <c r="F134" s="73"/>
      <c r="G134" s="73"/>
      <c r="H134" s="73"/>
      <c r="I134" s="73"/>
      <c r="J134" s="73"/>
      <c r="K134" s="73"/>
      <c r="L134" s="73"/>
    </row>
    <row r="135" spans="4:12" ht="12.75">
      <c r="D135" s="73"/>
      <c r="E135" s="73"/>
      <c r="F135" s="73"/>
      <c r="G135" s="73"/>
      <c r="H135" s="73"/>
      <c r="I135" s="73"/>
      <c r="J135" s="73"/>
      <c r="K135" s="73"/>
      <c r="L135" s="73"/>
    </row>
    <row r="136" spans="4:12" ht="12.75">
      <c r="D136" s="73"/>
      <c r="E136" s="73"/>
      <c r="F136" s="73"/>
      <c r="G136" s="73"/>
      <c r="H136" s="73"/>
      <c r="I136" s="73"/>
      <c r="J136" s="73"/>
      <c r="K136" s="73"/>
      <c r="L136" s="73"/>
    </row>
    <row r="137" spans="4:12" ht="12.75">
      <c r="D137" s="73"/>
      <c r="E137" s="73"/>
      <c r="F137" s="73"/>
      <c r="G137" s="73"/>
      <c r="H137" s="73"/>
      <c r="I137" s="73"/>
      <c r="J137" s="73"/>
      <c r="K137" s="73"/>
      <c r="L137" s="73"/>
    </row>
    <row r="138" spans="4:12" ht="12.75">
      <c r="D138" s="73"/>
      <c r="E138" s="73"/>
      <c r="F138" s="73"/>
      <c r="G138" s="73"/>
      <c r="H138" s="73"/>
      <c r="I138" s="73"/>
      <c r="J138" s="73"/>
      <c r="K138" s="73"/>
      <c r="L138" s="73"/>
    </row>
    <row r="139" spans="4:12" ht="12.75">
      <c r="D139" s="73"/>
      <c r="E139" s="73"/>
      <c r="F139" s="73"/>
      <c r="G139" s="73"/>
      <c r="H139" s="73"/>
      <c r="I139" s="73"/>
      <c r="J139" s="73"/>
      <c r="K139" s="73"/>
      <c r="L139" s="73"/>
    </row>
    <row r="140" spans="4:12" ht="12.75">
      <c r="D140" s="73"/>
      <c r="E140" s="73"/>
      <c r="F140" s="73"/>
      <c r="G140" s="73"/>
      <c r="H140" s="73"/>
      <c r="I140" s="73"/>
      <c r="J140" s="73"/>
      <c r="K140" s="73"/>
      <c r="L140" s="73"/>
    </row>
    <row r="141" spans="4:12" ht="12.75">
      <c r="D141" s="73"/>
      <c r="E141" s="73"/>
      <c r="F141" s="73"/>
      <c r="G141" s="73"/>
      <c r="H141" s="73"/>
      <c r="I141" s="73"/>
      <c r="J141" s="73"/>
      <c r="K141" s="73"/>
      <c r="L141" s="73"/>
    </row>
    <row r="142" spans="4:12" ht="12.75">
      <c r="D142" s="73"/>
      <c r="E142" s="73"/>
      <c r="F142" s="73"/>
      <c r="G142" s="73"/>
      <c r="H142" s="73"/>
      <c r="I142" s="73"/>
      <c r="J142" s="73"/>
      <c r="K142" s="73"/>
      <c r="L142" s="73"/>
    </row>
    <row r="143" spans="4:12" ht="12.75">
      <c r="D143" s="73"/>
      <c r="E143" s="73"/>
      <c r="F143" s="73"/>
      <c r="G143" s="73"/>
      <c r="H143" s="73"/>
      <c r="I143" s="73"/>
      <c r="J143" s="73"/>
      <c r="K143" s="73"/>
      <c r="L143" s="73"/>
    </row>
    <row r="144" spans="4:12" ht="12.75">
      <c r="D144" s="73"/>
      <c r="E144" s="73"/>
      <c r="F144" s="73"/>
      <c r="G144" s="73"/>
      <c r="H144" s="73"/>
      <c r="I144" s="73"/>
      <c r="J144" s="73"/>
      <c r="K144" s="73"/>
      <c r="L144" s="73"/>
    </row>
    <row r="145" spans="4:12" ht="12.75">
      <c r="D145" s="73"/>
      <c r="E145" s="73"/>
      <c r="F145" s="73"/>
      <c r="G145" s="73"/>
      <c r="H145" s="73"/>
      <c r="I145" s="73"/>
      <c r="J145" s="73"/>
      <c r="K145" s="73"/>
      <c r="L145" s="73"/>
    </row>
    <row r="146" spans="4:12" ht="12.75">
      <c r="D146" s="73"/>
      <c r="E146" s="73"/>
      <c r="F146" s="73"/>
      <c r="G146" s="73"/>
      <c r="H146" s="73"/>
      <c r="I146" s="73"/>
      <c r="J146" s="73"/>
      <c r="K146" s="73"/>
      <c r="L146" s="73"/>
    </row>
    <row r="147" spans="4:12" ht="12.75">
      <c r="D147" s="73"/>
      <c r="E147" s="73"/>
      <c r="F147" s="73"/>
      <c r="G147" s="73"/>
      <c r="H147" s="73"/>
      <c r="I147" s="73"/>
      <c r="J147" s="73"/>
      <c r="K147" s="73"/>
      <c r="L147" s="73"/>
    </row>
    <row r="148" spans="4:12" ht="12.75">
      <c r="D148" s="73"/>
      <c r="E148" s="73"/>
      <c r="F148" s="73"/>
      <c r="G148" s="73"/>
      <c r="H148" s="73"/>
      <c r="I148" s="73"/>
      <c r="J148" s="73"/>
      <c r="K148" s="73"/>
      <c r="L148" s="73"/>
    </row>
    <row r="149" spans="4:12" ht="12.75">
      <c r="D149" s="73"/>
      <c r="E149" s="73"/>
      <c r="F149" s="73"/>
      <c r="G149" s="73"/>
      <c r="H149" s="73"/>
      <c r="I149" s="73"/>
      <c r="J149" s="73"/>
      <c r="K149" s="73"/>
      <c r="L149" s="73"/>
    </row>
    <row r="150" spans="4:12" ht="12.75">
      <c r="D150" s="73"/>
      <c r="E150" s="73"/>
      <c r="F150" s="73"/>
      <c r="G150" s="73"/>
      <c r="H150" s="73"/>
      <c r="I150" s="73"/>
      <c r="J150" s="73"/>
      <c r="K150" s="73"/>
      <c r="L150" s="73"/>
    </row>
    <row r="151" spans="4:12" ht="12.75">
      <c r="D151" s="73"/>
      <c r="E151" s="73"/>
      <c r="F151" s="73"/>
      <c r="G151" s="73"/>
      <c r="H151" s="73"/>
      <c r="I151" s="73"/>
      <c r="J151" s="73"/>
      <c r="K151" s="73"/>
      <c r="L151" s="73"/>
    </row>
    <row r="152" spans="4:12" ht="12.75">
      <c r="D152" s="73"/>
      <c r="E152" s="73"/>
      <c r="F152" s="73"/>
      <c r="G152" s="73"/>
      <c r="H152" s="73"/>
      <c r="I152" s="73"/>
      <c r="J152" s="73"/>
      <c r="K152" s="73"/>
      <c r="L152" s="73"/>
    </row>
    <row r="153" spans="4:12" ht="12.75">
      <c r="D153" s="73"/>
      <c r="E153" s="73"/>
      <c r="F153" s="73"/>
      <c r="G153" s="73"/>
      <c r="H153" s="73"/>
      <c r="I153" s="73"/>
      <c r="J153" s="73"/>
      <c r="K153" s="73"/>
      <c r="L153" s="73"/>
    </row>
    <row r="154" spans="4:12" ht="12.75">
      <c r="D154" s="73"/>
      <c r="E154" s="73"/>
      <c r="F154" s="73"/>
      <c r="G154" s="73"/>
      <c r="H154" s="73"/>
      <c r="I154" s="73"/>
      <c r="J154" s="73"/>
      <c r="K154" s="73"/>
      <c r="L154" s="73"/>
    </row>
    <row r="155" spans="4:12" ht="12.75">
      <c r="D155" s="73"/>
      <c r="E155" s="73"/>
      <c r="F155" s="73"/>
      <c r="G155" s="73"/>
      <c r="H155" s="73"/>
      <c r="I155" s="73"/>
      <c r="J155" s="73"/>
      <c r="K155" s="73"/>
      <c r="L155" s="73"/>
    </row>
    <row r="156" spans="4:12" ht="12.75">
      <c r="D156" s="73"/>
      <c r="E156" s="73"/>
      <c r="F156" s="73"/>
      <c r="G156" s="73"/>
      <c r="H156" s="73"/>
      <c r="I156" s="73"/>
      <c r="J156" s="73"/>
      <c r="K156" s="73"/>
      <c r="L156" s="73"/>
    </row>
    <row r="157" spans="4:12" ht="12.75">
      <c r="D157" s="73"/>
      <c r="E157" s="73"/>
      <c r="F157" s="73"/>
      <c r="G157" s="73"/>
      <c r="H157" s="73"/>
      <c r="I157" s="73"/>
      <c r="J157" s="73"/>
      <c r="K157" s="73"/>
      <c r="L157" s="73"/>
    </row>
    <row r="158" spans="4:12" ht="12.75">
      <c r="D158" s="73"/>
      <c r="E158" s="73"/>
      <c r="F158" s="73"/>
      <c r="G158" s="73"/>
      <c r="H158" s="73"/>
      <c r="I158" s="73"/>
      <c r="J158" s="73"/>
      <c r="K158" s="73"/>
      <c r="L158" s="73"/>
    </row>
    <row r="159" spans="4:12" ht="12.75">
      <c r="D159" s="73"/>
      <c r="E159" s="73"/>
      <c r="F159" s="73"/>
      <c r="G159" s="73"/>
      <c r="H159" s="73"/>
      <c r="I159" s="73"/>
      <c r="J159" s="73"/>
      <c r="K159" s="73"/>
      <c r="L159" s="73"/>
    </row>
    <row r="160" spans="4:12" ht="12.75">
      <c r="D160" s="73"/>
      <c r="E160" s="73"/>
      <c r="F160" s="73"/>
      <c r="G160" s="73"/>
      <c r="H160" s="73"/>
      <c r="I160" s="73"/>
      <c r="J160" s="73"/>
      <c r="K160" s="73"/>
      <c r="L160" s="73"/>
    </row>
  </sheetData>
  <printOptions horizontalCentered="1"/>
  <pageMargins left="0.25" right="0.25" top="0.5" bottom="0.5" header="0.5" footer="0.5"/>
  <pageSetup fitToHeight="1" fitToWidth="1" horizontalDpi="600" verticalDpi="600" orientation="landscape" paperSize="5" scale="54"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1:AH160"/>
  <sheetViews>
    <sheetView zoomScale="75" zoomScaleNormal="75" workbookViewId="0" topLeftCell="A1">
      <selection activeCell="A1" sqref="A1"/>
    </sheetView>
  </sheetViews>
  <sheetFormatPr defaultColWidth="9.140625" defaultRowHeight="12.75"/>
  <cols>
    <col min="1" max="1" width="30.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ustomWidth="1"/>
    <col min="32" max="16384" width="9.140625" style="53" customWidth="1"/>
  </cols>
  <sheetData>
    <row r="1" spans="1:31" s="81" customFormat="1" ht="18.75" customHeight="1">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c r="A2" s="69" t="s">
        <v>46</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c r="A3" s="151" t="s">
        <v>90</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27" ht="12.75">
      <c r="A5" s="105"/>
      <c r="B5" s="106" t="s">
        <v>45</v>
      </c>
      <c r="C5" s="107" t="s">
        <v>36</v>
      </c>
      <c r="D5" s="107" t="s">
        <v>38</v>
      </c>
      <c r="E5" s="107"/>
      <c r="F5" s="107" t="s">
        <v>51</v>
      </c>
      <c r="G5" s="107" t="s">
        <v>89</v>
      </c>
      <c r="H5" s="108" t="s">
        <v>47</v>
      </c>
      <c r="I5" s="104">
        <v>40178</v>
      </c>
      <c r="J5" s="100"/>
      <c r="K5" s="100"/>
      <c r="L5" s="102"/>
      <c r="M5" s="103">
        <v>40543</v>
      </c>
      <c r="N5" s="100"/>
      <c r="O5" s="101"/>
      <c r="P5" s="100"/>
      <c r="Q5" s="101"/>
      <c r="R5" s="100"/>
      <c r="S5" s="102"/>
      <c r="T5" s="103">
        <v>40908</v>
      </c>
      <c r="U5" s="100"/>
      <c r="V5" s="101"/>
      <c r="W5" s="100"/>
      <c r="X5" s="101"/>
      <c r="Y5" s="100"/>
      <c r="Z5" s="118"/>
      <c r="AA5" s="146"/>
    </row>
    <row r="6" spans="1:27" ht="12" customHeight="1" thickBot="1">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27" ht="15" customHeight="1">
      <c r="A7" s="109"/>
      <c r="B7" s="54"/>
      <c r="H7" s="88"/>
      <c r="I7" s="54"/>
      <c r="J7" s="54"/>
      <c r="K7" s="54"/>
      <c r="L7" s="91"/>
      <c r="M7" s="54"/>
      <c r="N7" s="54"/>
      <c r="O7" s="54"/>
      <c r="P7" s="54"/>
      <c r="Q7" s="54"/>
      <c r="R7" s="54"/>
      <c r="S7" s="91"/>
      <c r="T7" s="54"/>
      <c r="U7" s="54"/>
      <c r="V7" s="54"/>
      <c r="W7" s="54"/>
      <c r="X7" s="54"/>
      <c r="Y7" s="54"/>
      <c r="Z7" s="120"/>
      <c r="AA7" s="147"/>
    </row>
    <row r="8" spans="1:27" ht="15" customHeight="1">
      <c r="A8" s="110" t="s">
        <v>132</v>
      </c>
      <c r="B8" s="93">
        <v>39264</v>
      </c>
      <c r="C8" s="130"/>
      <c r="D8" s="67">
        <v>30</v>
      </c>
      <c r="E8" s="132">
        <v>8061</v>
      </c>
      <c r="F8" s="76">
        <v>0</v>
      </c>
      <c r="G8" s="74">
        <f>+E8-F8</f>
        <v>8061</v>
      </c>
      <c r="H8" s="96">
        <f>+(E8-F8)/(D8*12)</f>
        <v>22.391666666666666</v>
      </c>
      <c r="I8" s="74">
        <f>IF(B8&lt;$I$5,E8,0)</f>
        <v>8061</v>
      </c>
      <c r="J8" s="71">
        <f>IF(B8&gt;$I$5,0,IF(($I$5-B8)/30.4375&gt;(D8*12),(D8*12),($I$5-B8)/30.4375))</f>
        <v>30.028747433264886</v>
      </c>
      <c r="K8" s="74">
        <f>IF(H8*J8&gt;I8,-I8,-H8*J8)</f>
        <v>-672.3937029431895</v>
      </c>
      <c r="L8" s="96">
        <f>+I8+K8</f>
        <v>7388.606297056811</v>
      </c>
      <c r="M8" s="74">
        <f>IF(AND($I$5&lt;B8,B8&lt;$M$5+1),E8,0)</f>
        <v>0</v>
      </c>
      <c r="N8" s="74">
        <f>IF(AND($I$5&lt;C8,C8&lt;$M$5+1),-E8,0)</f>
        <v>0</v>
      </c>
      <c r="O8" s="74">
        <f>+I8+M8+N8</f>
        <v>8061</v>
      </c>
      <c r="P8" s="67">
        <v>12</v>
      </c>
      <c r="Q8" s="74">
        <f>-H8*P8</f>
        <v>-268.7</v>
      </c>
      <c r="R8" s="74">
        <f>IF(O8=0,0,K8+Q8)</f>
        <v>-941.0937029431896</v>
      </c>
      <c r="S8" s="96">
        <f>+O8+R8</f>
        <v>7119.90629705681</v>
      </c>
      <c r="T8" s="74">
        <f>IF(AND($M$5&lt;B8,J8&lt;$T$5+1),E8,0)</f>
        <v>0</v>
      </c>
      <c r="U8" s="74">
        <f>IF(AND($M$5&lt;C8,C8&lt;$T$5+1),-E8,0)</f>
        <v>0</v>
      </c>
      <c r="V8" s="74">
        <f>+O8+T8+U8</f>
        <v>8061</v>
      </c>
      <c r="W8" s="67">
        <v>12</v>
      </c>
      <c r="X8" s="74">
        <f>-H8*W8</f>
        <v>-268.7</v>
      </c>
      <c r="Y8" s="74">
        <f>IF(V8=0,0,R8+X8)</f>
        <v>-1209.7937029431896</v>
      </c>
      <c r="Z8" s="121">
        <f>+V8+Y8</f>
        <v>6851.20629705681</v>
      </c>
      <c r="AA8" s="148" t="str">
        <f>IF(J8+P8+W8&lt;((D8*12)+1),"OK","ERROR")</f>
        <v>OK</v>
      </c>
    </row>
    <row r="9" spans="1:27" ht="15" customHeight="1">
      <c r="A9" s="110" t="s">
        <v>133</v>
      </c>
      <c r="B9" s="93">
        <v>37438</v>
      </c>
      <c r="C9" s="130" t="s">
        <v>56</v>
      </c>
      <c r="D9" s="67">
        <v>20</v>
      </c>
      <c r="E9" s="132">
        <v>5900</v>
      </c>
      <c r="F9" s="76">
        <v>0</v>
      </c>
      <c r="G9" s="74">
        <f aca="true" t="shared" si="0" ref="G9:G50">+E9-F9</f>
        <v>5900</v>
      </c>
      <c r="H9" s="96">
        <f aca="true" t="shared" si="1" ref="H9:H50">+(E9-F9)/(D9*12)</f>
        <v>24.583333333333332</v>
      </c>
      <c r="I9" s="74">
        <f aca="true" t="shared" si="2" ref="I9:I50">IF(B9&lt;$I$5,E9,0)</f>
        <v>5900</v>
      </c>
      <c r="J9" s="71">
        <f aca="true" t="shared" si="3" ref="J9:J50">IF(B9&gt;$I$5,0,IF(($I$5-B9)/30.4375&gt;(D9*12),(D9*12),($I$5-B9)/30.4375))</f>
        <v>90.02053388090349</v>
      </c>
      <c r="K9" s="74">
        <f aca="true" t="shared" si="4" ref="K9:K50">IF(H9*J9&gt;I9,-I9,-H9*J9)</f>
        <v>-2213.0047912388773</v>
      </c>
      <c r="L9" s="96">
        <f aca="true" t="shared" si="5" ref="L9:L50">+I9+K9</f>
        <v>3686.9952087611227</v>
      </c>
      <c r="M9" s="74">
        <f aca="true" t="shared" si="6" ref="M9:M50">IF(AND($I$5&lt;B9,B9&lt;$M$5+1),E9,0)</f>
        <v>0</v>
      </c>
      <c r="N9" s="74">
        <f aca="true" t="shared" si="7" ref="N9:N50">IF(AND($I$5&lt;C9,C9&lt;$M$5+1),-E9,0)</f>
        <v>0</v>
      </c>
      <c r="O9" s="74">
        <f aca="true" t="shared" si="8" ref="O9:O50">+I9+M9+N9</f>
        <v>5900</v>
      </c>
      <c r="P9" s="67">
        <v>12</v>
      </c>
      <c r="Q9" s="74">
        <f aca="true" t="shared" si="9" ref="Q9:Q50">-H9*P9</f>
        <v>-295</v>
      </c>
      <c r="R9" s="74">
        <f aca="true" t="shared" si="10" ref="R9:R50">IF(O9=0,0,K9+Q9)</f>
        <v>-2508.0047912388773</v>
      </c>
      <c r="S9" s="96">
        <f aca="true" t="shared" si="11" ref="S9:S50">+O9+R9</f>
        <v>3391.9952087611227</v>
      </c>
      <c r="T9" s="74">
        <f aca="true" t="shared" si="12" ref="T9:T50">IF(AND($M$5&lt;B9,J9&lt;$T$5+1),E9,0)</f>
        <v>0</v>
      </c>
      <c r="U9" s="74">
        <f aca="true" t="shared" si="13" ref="U9:U50">IF(AND($M$5&lt;C9,C9&lt;$T$5+1),-E9,0)</f>
        <v>0</v>
      </c>
      <c r="V9" s="74">
        <f aca="true" t="shared" si="14" ref="V9:V50">+O9+T9+U9</f>
        <v>5900</v>
      </c>
      <c r="W9" s="67">
        <v>12</v>
      </c>
      <c r="X9" s="74">
        <f aca="true" t="shared" si="15" ref="X9:X50">-H9*W9</f>
        <v>-295</v>
      </c>
      <c r="Y9" s="74">
        <f aca="true" t="shared" si="16" ref="Y9:Y50">IF(V9=0,0,R9+X9)</f>
        <v>-2803.0047912388773</v>
      </c>
      <c r="Z9" s="121">
        <f aca="true" t="shared" si="17" ref="Z9:Z50">+V9+Y9</f>
        <v>3096.9952087611227</v>
      </c>
      <c r="AA9" s="148" t="str">
        <f aca="true" t="shared" si="18" ref="AA9:AA50">IF(J9+P9+W9&lt;((D9*12)+1),"OK","ERROR")</f>
        <v>OK</v>
      </c>
    </row>
    <row r="10" spans="1:27" ht="15" customHeight="1">
      <c r="A10" s="110" t="s">
        <v>134</v>
      </c>
      <c r="B10" s="150">
        <v>37438</v>
      </c>
      <c r="C10" s="130" t="s">
        <v>56</v>
      </c>
      <c r="D10" s="67">
        <v>20</v>
      </c>
      <c r="E10" s="132">
        <v>5500</v>
      </c>
      <c r="F10" s="76">
        <v>0</v>
      </c>
      <c r="G10" s="74">
        <f t="shared" si="0"/>
        <v>5500</v>
      </c>
      <c r="H10" s="96">
        <f t="shared" si="1"/>
        <v>22.916666666666668</v>
      </c>
      <c r="I10" s="74">
        <f t="shared" si="2"/>
        <v>5500</v>
      </c>
      <c r="J10" s="71">
        <f t="shared" si="3"/>
        <v>90.02053388090349</v>
      </c>
      <c r="K10" s="74">
        <f t="shared" si="4"/>
        <v>-2062.970568104038</v>
      </c>
      <c r="L10" s="96">
        <f t="shared" si="5"/>
        <v>3437.029431895962</v>
      </c>
      <c r="M10" s="74">
        <f t="shared" si="6"/>
        <v>0</v>
      </c>
      <c r="N10" s="74">
        <f t="shared" si="7"/>
        <v>0</v>
      </c>
      <c r="O10" s="74">
        <f t="shared" si="8"/>
        <v>5500</v>
      </c>
      <c r="P10" s="67">
        <v>12</v>
      </c>
      <c r="Q10" s="74">
        <f t="shared" si="9"/>
        <v>-275</v>
      </c>
      <c r="R10" s="74">
        <f t="shared" si="10"/>
        <v>-2337.970568104038</v>
      </c>
      <c r="S10" s="96">
        <f t="shared" si="11"/>
        <v>3162.029431895962</v>
      </c>
      <c r="T10" s="74">
        <f t="shared" si="12"/>
        <v>0</v>
      </c>
      <c r="U10" s="74">
        <f t="shared" si="13"/>
        <v>0</v>
      </c>
      <c r="V10" s="74">
        <f t="shared" si="14"/>
        <v>5500</v>
      </c>
      <c r="W10" s="67">
        <v>12</v>
      </c>
      <c r="X10" s="74">
        <f t="shared" si="15"/>
        <v>-275</v>
      </c>
      <c r="Y10" s="74">
        <f t="shared" si="16"/>
        <v>-2612.970568104038</v>
      </c>
      <c r="Z10" s="121">
        <f t="shared" si="17"/>
        <v>2887.029431895962</v>
      </c>
      <c r="AA10" s="148" t="str">
        <f t="shared" si="18"/>
        <v>OK</v>
      </c>
    </row>
    <row r="11" spans="1:31" s="61" customFormat="1" ht="13.5" customHeight="1">
      <c r="A11" s="111" t="s">
        <v>135</v>
      </c>
      <c r="B11" s="93">
        <v>39264</v>
      </c>
      <c r="C11" s="94"/>
      <c r="D11" s="67">
        <v>10</v>
      </c>
      <c r="E11" s="76">
        <v>18818</v>
      </c>
      <c r="F11" s="76">
        <v>0</v>
      </c>
      <c r="G11" s="74">
        <f t="shared" si="0"/>
        <v>18818</v>
      </c>
      <c r="H11" s="96">
        <f t="shared" si="1"/>
        <v>156.81666666666666</v>
      </c>
      <c r="I11" s="74">
        <f t="shared" si="2"/>
        <v>18818</v>
      </c>
      <c r="J11" s="71">
        <f t="shared" si="3"/>
        <v>30.028747433264886</v>
      </c>
      <c r="K11" s="74">
        <f t="shared" si="4"/>
        <v>-4709.008076659822</v>
      </c>
      <c r="L11" s="96">
        <f t="shared" si="5"/>
        <v>14108.991923340178</v>
      </c>
      <c r="M11" s="74">
        <f t="shared" si="6"/>
        <v>0</v>
      </c>
      <c r="N11" s="74">
        <f t="shared" si="7"/>
        <v>0</v>
      </c>
      <c r="O11" s="74">
        <f t="shared" si="8"/>
        <v>18818</v>
      </c>
      <c r="P11" s="67">
        <v>12</v>
      </c>
      <c r="Q11" s="74">
        <f t="shared" si="9"/>
        <v>-1881.8</v>
      </c>
      <c r="R11" s="74">
        <f t="shared" si="10"/>
        <v>-6590.808076659822</v>
      </c>
      <c r="S11" s="96">
        <f t="shared" si="11"/>
        <v>12227.191923340179</v>
      </c>
      <c r="T11" s="74">
        <f t="shared" si="12"/>
        <v>0</v>
      </c>
      <c r="U11" s="74">
        <f t="shared" si="13"/>
        <v>0</v>
      </c>
      <c r="V11" s="74">
        <f t="shared" si="14"/>
        <v>18818</v>
      </c>
      <c r="W11" s="67">
        <v>12</v>
      </c>
      <c r="X11" s="74">
        <f t="shared" si="15"/>
        <v>-1881.8</v>
      </c>
      <c r="Y11" s="74">
        <f t="shared" si="16"/>
        <v>-8472.608076659822</v>
      </c>
      <c r="Z11" s="121">
        <f t="shared" si="17"/>
        <v>10345.391923340178</v>
      </c>
      <c r="AA11" s="148" t="str">
        <f t="shared" si="18"/>
        <v>OK</v>
      </c>
      <c r="AB11" s="55"/>
      <c r="AC11" s="55"/>
      <c r="AD11" s="55"/>
      <c r="AE11" s="55"/>
    </row>
    <row r="12" spans="1:31" s="61" customFormat="1" ht="13.5" customHeight="1">
      <c r="A12" s="111" t="s">
        <v>136</v>
      </c>
      <c r="B12" s="93">
        <v>39264</v>
      </c>
      <c r="C12" s="94"/>
      <c r="D12" s="67">
        <v>20</v>
      </c>
      <c r="E12" s="76">
        <v>5600</v>
      </c>
      <c r="F12" s="76">
        <v>0</v>
      </c>
      <c r="G12" s="74">
        <f t="shared" si="0"/>
        <v>5600</v>
      </c>
      <c r="H12" s="96">
        <f t="shared" si="1"/>
        <v>23.333333333333332</v>
      </c>
      <c r="I12" s="74">
        <f t="shared" si="2"/>
        <v>5600</v>
      </c>
      <c r="J12" s="71">
        <f t="shared" si="3"/>
        <v>30.028747433264886</v>
      </c>
      <c r="K12" s="74">
        <f t="shared" si="4"/>
        <v>-700.6707734428473</v>
      </c>
      <c r="L12" s="96">
        <f t="shared" si="5"/>
        <v>4899.329226557153</v>
      </c>
      <c r="M12" s="74">
        <f t="shared" si="6"/>
        <v>0</v>
      </c>
      <c r="N12" s="74">
        <f t="shared" si="7"/>
        <v>0</v>
      </c>
      <c r="O12" s="74">
        <f t="shared" si="8"/>
        <v>5600</v>
      </c>
      <c r="P12" s="67">
        <v>12</v>
      </c>
      <c r="Q12" s="74">
        <f t="shared" si="9"/>
        <v>-280</v>
      </c>
      <c r="R12" s="74">
        <f t="shared" si="10"/>
        <v>-980.6707734428473</v>
      </c>
      <c r="S12" s="96">
        <f t="shared" si="11"/>
        <v>4619.329226557153</v>
      </c>
      <c r="T12" s="74">
        <f t="shared" si="12"/>
        <v>0</v>
      </c>
      <c r="U12" s="74">
        <f t="shared" si="13"/>
        <v>0</v>
      </c>
      <c r="V12" s="74">
        <f t="shared" si="14"/>
        <v>5600</v>
      </c>
      <c r="W12" s="67">
        <v>12</v>
      </c>
      <c r="X12" s="74">
        <f t="shared" si="15"/>
        <v>-280</v>
      </c>
      <c r="Y12" s="74">
        <f t="shared" si="16"/>
        <v>-1260.6707734428473</v>
      </c>
      <c r="Z12" s="121">
        <f t="shared" si="17"/>
        <v>4339.329226557153</v>
      </c>
      <c r="AA12" s="148" t="str">
        <f t="shared" si="18"/>
        <v>OK</v>
      </c>
      <c r="AB12" s="55"/>
      <c r="AC12" s="59"/>
      <c r="AD12" s="55"/>
      <c r="AE12" s="59"/>
    </row>
    <row r="13" spans="1:34" ht="12.75" customHeight="1">
      <c r="A13" s="111" t="s">
        <v>137</v>
      </c>
      <c r="B13" s="93">
        <v>39264</v>
      </c>
      <c r="C13" s="94"/>
      <c r="D13" s="67">
        <v>10</v>
      </c>
      <c r="E13" s="76">
        <v>6462</v>
      </c>
      <c r="F13" s="76">
        <v>0</v>
      </c>
      <c r="G13" s="74">
        <f t="shared" si="0"/>
        <v>6462</v>
      </c>
      <c r="H13" s="96">
        <f t="shared" si="1"/>
        <v>53.85</v>
      </c>
      <c r="I13" s="74">
        <f t="shared" si="2"/>
        <v>6462</v>
      </c>
      <c r="J13" s="71">
        <f t="shared" si="3"/>
        <v>30.028747433264886</v>
      </c>
      <c r="K13" s="74">
        <f t="shared" si="4"/>
        <v>-1617.0480492813142</v>
      </c>
      <c r="L13" s="96">
        <f t="shared" si="5"/>
        <v>4844.951950718686</v>
      </c>
      <c r="M13" s="74">
        <f t="shared" si="6"/>
        <v>0</v>
      </c>
      <c r="N13" s="74">
        <f t="shared" si="7"/>
        <v>0</v>
      </c>
      <c r="O13" s="74">
        <f t="shared" si="8"/>
        <v>6462</v>
      </c>
      <c r="P13" s="67">
        <v>12</v>
      </c>
      <c r="Q13" s="74">
        <f t="shared" si="9"/>
        <v>-646.2</v>
      </c>
      <c r="R13" s="74">
        <f t="shared" si="10"/>
        <v>-2263.2480492813143</v>
      </c>
      <c r="S13" s="96">
        <f t="shared" si="11"/>
        <v>4198.751950718686</v>
      </c>
      <c r="T13" s="74">
        <f t="shared" si="12"/>
        <v>0</v>
      </c>
      <c r="U13" s="74">
        <f t="shared" si="13"/>
        <v>0</v>
      </c>
      <c r="V13" s="74">
        <f t="shared" si="14"/>
        <v>6462</v>
      </c>
      <c r="W13" s="67">
        <v>12</v>
      </c>
      <c r="X13" s="74">
        <f t="shared" si="15"/>
        <v>-646.2</v>
      </c>
      <c r="Y13" s="74">
        <f t="shared" si="16"/>
        <v>-2909.4480492813145</v>
      </c>
      <c r="Z13" s="121">
        <f t="shared" si="17"/>
        <v>3552.5519507186855</v>
      </c>
      <c r="AA13" s="148" t="str">
        <f t="shared" si="18"/>
        <v>OK</v>
      </c>
      <c r="AF13" s="5"/>
      <c r="AG13" s="5"/>
      <c r="AH13" s="5"/>
    </row>
    <row r="14" spans="1:34" ht="12.75" customHeight="1">
      <c r="A14" s="111" t="s">
        <v>138</v>
      </c>
      <c r="B14" s="93">
        <v>37073</v>
      </c>
      <c r="C14" s="94"/>
      <c r="D14" s="67">
        <v>30</v>
      </c>
      <c r="E14" s="76">
        <v>12336</v>
      </c>
      <c r="F14" s="76">
        <v>0</v>
      </c>
      <c r="G14" s="74">
        <f t="shared" si="0"/>
        <v>12336</v>
      </c>
      <c r="H14" s="96">
        <f t="shared" si="1"/>
        <v>34.266666666666666</v>
      </c>
      <c r="I14" s="74">
        <f t="shared" si="2"/>
        <v>12336</v>
      </c>
      <c r="J14" s="71">
        <f t="shared" si="3"/>
        <v>102.01232032854209</v>
      </c>
      <c r="K14" s="74">
        <f t="shared" si="4"/>
        <v>-3495.6221765913756</v>
      </c>
      <c r="L14" s="96">
        <f t="shared" si="5"/>
        <v>8840.377823408624</v>
      </c>
      <c r="M14" s="74">
        <f t="shared" si="6"/>
        <v>0</v>
      </c>
      <c r="N14" s="74">
        <f t="shared" si="7"/>
        <v>0</v>
      </c>
      <c r="O14" s="74">
        <f t="shared" si="8"/>
        <v>12336</v>
      </c>
      <c r="P14" s="67">
        <v>12</v>
      </c>
      <c r="Q14" s="74">
        <f t="shared" si="9"/>
        <v>-411.2</v>
      </c>
      <c r="R14" s="74">
        <f t="shared" si="10"/>
        <v>-3906.8221765913754</v>
      </c>
      <c r="S14" s="96">
        <f t="shared" si="11"/>
        <v>8429.177823408625</v>
      </c>
      <c r="T14" s="74">
        <f t="shared" si="12"/>
        <v>0</v>
      </c>
      <c r="U14" s="74">
        <f t="shared" si="13"/>
        <v>0</v>
      </c>
      <c r="V14" s="74">
        <f t="shared" si="14"/>
        <v>12336</v>
      </c>
      <c r="W14" s="67">
        <v>12</v>
      </c>
      <c r="X14" s="74">
        <f t="shared" si="15"/>
        <v>-411.2</v>
      </c>
      <c r="Y14" s="74">
        <f t="shared" si="16"/>
        <v>-4318.022176591376</v>
      </c>
      <c r="Z14" s="121">
        <f t="shared" si="17"/>
        <v>8017.977823408624</v>
      </c>
      <c r="AA14" s="148" t="str">
        <f t="shared" si="18"/>
        <v>OK</v>
      </c>
      <c r="AF14" s="5"/>
      <c r="AG14" s="5"/>
      <c r="AH14" s="5"/>
    </row>
    <row r="15" spans="1:34" ht="13.5" customHeight="1">
      <c r="A15" s="111" t="s">
        <v>139</v>
      </c>
      <c r="B15" s="93">
        <v>34881</v>
      </c>
      <c r="C15" s="95"/>
      <c r="D15" s="67">
        <v>20</v>
      </c>
      <c r="E15" s="76">
        <v>12530</v>
      </c>
      <c r="F15" s="76">
        <v>0</v>
      </c>
      <c r="G15" s="74">
        <f t="shared" si="0"/>
        <v>12530</v>
      </c>
      <c r="H15" s="96">
        <f t="shared" si="1"/>
        <v>52.208333333333336</v>
      </c>
      <c r="I15" s="74">
        <f t="shared" si="2"/>
        <v>12530</v>
      </c>
      <c r="J15" s="71">
        <f t="shared" si="3"/>
        <v>174.0287474332649</v>
      </c>
      <c r="K15" s="74">
        <f t="shared" si="4"/>
        <v>-9085.750855578372</v>
      </c>
      <c r="L15" s="96">
        <f t="shared" si="5"/>
        <v>3444.2491444216284</v>
      </c>
      <c r="M15" s="74">
        <f t="shared" si="6"/>
        <v>0</v>
      </c>
      <c r="N15" s="74">
        <f t="shared" si="7"/>
        <v>0</v>
      </c>
      <c r="O15" s="74">
        <f t="shared" si="8"/>
        <v>12530</v>
      </c>
      <c r="P15" s="67">
        <v>12</v>
      </c>
      <c r="Q15" s="74">
        <f t="shared" si="9"/>
        <v>-626.5</v>
      </c>
      <c r="R15" s="74">
        <f t="shared" si="10"/>
        <v>-9712.250855578372</v>
      </c>
      <c r="S15" s="96">
        <f t="shared" si="11"/>
        <v>2817.7491444216284</v>
      </c>
      <c r="T15" s="74">
        <f t="shared" si="12"/>
        <v>0</v>
      </c>
      <c r="U15" s="74">
        <f t="shared" si="13"/>
        <v>0</v>
      </c>
      <c r="V15" s="74">
        <f t="shared" si="14"/>
        <v>12530</v>
      </c>
      <c r="W15" s="67">
        <v>12</v>
      </c>
      <c r="X15" s="74">
        <f t="shared" si="15"/>
        <v>-626.5</v>
      </c>
      <c r="Y15" s="74">
        <f t="shared" si="16"/>
        <v>-10338.750855578372</v>
      </c>
      <c r="Z15" s="121">
        <f t="shared" si="17"/>
        <v>2191.2491444216284</v>
      </c>
      <c r="AA15" s="148" t="str">
        <f t="shared" si="18"/>
        <v>OK</v>
      </c>
      <c r="AF15" s="5"/>
      <c r="AG15" s="5"/>
      <c r="AH15" s="5"/>
    </row>
    <row r="16" spans="1:34" ht="13.5" customHeight="1">
      <c r="A16" s="111" t="s">
        <v>140</v>
      </c>
      <c r="B16" s="93">
        <v>33055</v>
      </c>
      <c r="C16" s="95"/>
      <c r="D16" s="67">
        <v>20</v>
      </c>
      <c r="E16" s="76">
        <v>28652</v>
      </c>
      <c r="F16" s="76">
        <v>0</v>
      </c>
      <c r="G16" s="74">
        <f t="shared" si="0"/>
        <v>28652</v>
      </c>
      <c r="H16" s="96">
        <f t="shared" si="1"/>
        <v>119.38333333333334</v>
      </c>
      <c r="I16" s="74">
        <f t="shared" si="2"/>
        <v>28652</v>
      </c>
      <c r="J16" s="71">
        <f t="shared" si="3"/>
        <v>234.02053388090349</v>
      </c>
      <c r="K16" s="74">
        <f t="shared" si="4"/>
        <v>-27938.151403148528</v>
      </c>
      <c r="L16" s="96">
        <f t="shared" si="5"/>
        <v>713.8485968514724</v>
      </c>
      <c r="M16" s="74">
        <f t="shared" si="6"/>
        <v>0</v>
      </c>
      <c r="N16" s="74">
        <f t="shared" si="7"/>
        <v>0</v>
      </c>
      <c r="O16" s="74">
        <f t="shared" si="8"/>
        <v>28652</v>
      </c>
      <c r="P16" s="67">
        <v>6</v>
      </c>
      <c r="Q16" s="74">
        <f t="shared" si="9"/>
        <v>-716.3000000000001</v>
      </c>
      <c r="R16" s="74">
        <f t="shared" si="10"/>
        <v>-28654.451403148527</v>
      </c>
      <c r="S16" s="96">
        <f t="shared" si="11"/>
        <v>-2.451403148526879</v>
      </c>
      <c r="T16" s="74">
        <f t="shared" si="12"/>
        <v>0</v>
      </c>
      <c r="U16" s="74">
        <f t="shared" si="13"/>
        <v>0</v>
      </c>
      <c r="V16" s="74">
        <f t="shared" si="14"/>
        <v>28652</v>
      </c>
      <c r="W16" s="67"/>
      <c r="X16" s="74">
        <f t="shared" si="15"/>
        <v>0</v>
      </c>
      <c r="Y16" s="74">
        <f t="shared" si="16"/>
        <v>-28654.451403148527</v>
      </c>
      <c r="Z16" s="121">
        <f t="shared" si="17"/>
        <v>-2.451403148526879</v>
      </c>
      <c r="AA16" s="148" t="str">
        <f t="shared" si="18"/>
        <v>OK</v>
      </c>
      <c r="AF16" s="5"/>
      <c r="AG16" s="5"/>
      <c r="AH16" s="5"/>
    </row>
    <row r="17" spans="1:34" ht="13.5" customHeight="1">
      <c r="A17" s="111" t="s">
        <v>141</v>
      </c>
      <c r="B17" s="93">
        <v>33786</v>
      </c>
      <c r="C17" s="95"/>
      <c r="D17" s="67">
        <v>20</v>
      </c>
      <c r="E17" s="76">
        <v>15101</v>
      </c>
      <c r="F17" s="76">
        <v>0</v>
      </c>
      <c r="G17" s="74">
        <f t="shared" si="0"/>
        <v>15101</v>
      </c>
      <c r="H17" s="96">
        <f t="shared" si="1"/>
        <v>62.920833333333334</v>
      </c>
      <c r="I17" s="74">
        <f t="shared" si="2"/>
        <v>15101</v>
      </c>
      <c r="J17" s="71">
        <f t="shared" si="3"/>
        <v>210.0041067761807</v>
      </c>
      <c r="K17" s="74">
        <f t="shared" si="4"/>
        <v>-13213.633401779603</v>
      </c>
      <c r="L17" s="96">
        <f t="shared" si="5"/>
        <v>1887.3665982203966</v>
      </c>
      <c r="M17" s="74">
        <f t="shared" si="6"/>
        <v>0</v>
      </c>
      <c r="N17" s="74">
        <f t="shared" si="7"/>
        <v>0</v>
      </c>
      <c r="O17" s="74">
        <f t="shared" si="8"/>
        <v>15101</v>
      </c>
      <c r="P17" s="67">
        <v>12</v>
      </c>
      <c r="Q17" s="74">
        <f t="shared" si="9"/>
        <v>-755.05</v>
      </c>
      <c r="R17" s="74">
        <f t="shared" si="10"/>
        <v>-13968.683401779603</v>
      </c>
      <c r="S17" s="96">
        <f t="shared" si="11"/>
        <v>1132.3165982203973</v>
      </c>
      <c r="T17" s="74">
        <f t="shared" si="12"/>
        <v>0</v>
      </c>
      <c r="U17" s="74">
        <f t="shared" si="13"/>
        <v>0</v>
      </c>
      <c r="V17" s="74">
        <f t="shared" si="14"/>
        <v>15101</v>
      </c>
      <c r="W17" s="67">
        <v>12</v>
      </c>
      <c r="X17" s="74">
        <f t="shared" si="15"/>
        <v>-755.05</v>
      </c>
      <c r="Y17" s="74">
        <f t="shared" si="16"/>
        <v>-14723.733401779602</v>
      </c>
      <c r="Z17" s="121">
        <f t="shared" si="17"/>
        <v>377.266598220398</v>
      </c>
      <c r="AA17" s="148" t="str">
        <f t="shared" si="18"/>
        <v>OK</v>
      </c>
      <c r="AF17" s="5"/>
      <c r="AG17" s="5"/>
      <c r="AH17" s="5"/>
    </row>
    <row r="18" spans="1:34" ht="13.5" customHeight="1">
      <c r="A18" s="111" t="s">
        <v>142</v>
      </c>
      <c r="B18" s="93">
        <v>36708</v>
      </c>
      <c r="C18" s="94"/>
      <c r="D18" s="67">
        <v>20</v>
      </c>
      <c r="E18" s="76">
        <v>17996</v>
      </c>
      <c r="F18" s="76">
        <v>0</v>
      </c>
      <c r="G18" s="74">
        <f t="shared" si="0"/>
        <v>17996</v>
      </c>
      <c r="H18" s="96">
        <f t="shared" si="1"/>
        <v>74.98333333333333</v>
      </c>
      <c r="I18" s="74">
        <f t="shared" si="2"/>
        <v>17996</v>
      </c>
      <c r="J18" s="71">
        <f t="shared" si="3"/>
        <v>114.00410677618069</v>
      </c>
      <c r="K18" s="74">
        <f t="shared" si="4"/>
        <v>-8548.407939767283</v>
      </c>
      <c r="L18" s="96">
        <f t="shared" si="5"/>
        <v>9447.592060232717</v>
      </c>
      <c r="M18" s="74">
        <f t="shared" si="6"/>
        <v>0</v>
      </c>
      <c r="N18" s="74">
        <f t="shared" si="7"/>
        <v>0</v>
      </c>
      <c r="O18" s="74">
        <f t="shared" si="8"/>
        <v>17996</v>
      </c>
      <c r="P18" s="67">
        <v>12</v>
      </c>
      <c r="Q18" s="74">
        <f t="shared" si="9"/>
        <v>-899.8</v>
      </c>
      <c r="R18" s="74">
        <f t="shared" si="10"/>
        <v>-9448.207939767282</v>
      </c>
      <c r="S18" s="96">
        <f t="shared" si="11"/>
        <v>8547.792060232718</v>
      </c>
      <c r="T18" s="74">
        <f t="shared" si="12"/>
        <v>0</v>
      </c>
      <c r="U18" s="74">
        <f t="shared" si="13"/>
        <v>0</v>
      </c>
      <c r="V18" s="74">
        <f t="shared" si="14"/>
        <v>17996</v>
      </c>
      <c r="W18" s="67">
        <v>12</v>
      </c>
      <c r="X18" s="74">
        <f t="shared" si="15"/>
        <v>-899.8</v>
      </c>
      <c r="Y18" s="74">
        <f t="shared" si="16"/>
        <v>-10348.007939767282</v>
      </c>
      <c r="Z18" s="121">
        <f t="shared" si="17"/>
        <v>7647.992060232718</v>
      </c>
      <c r="AA18" s="148" t="str">
        <f t="shared" si="18"/>
        <v>OK</v>
      </c>
      <c r="AF18" s="5"/>
      <c r="AG18" s="5"/>
      <c r="AH18" s="5"/>
    </row>
    <row r="19" spans="1:34" ht="13.5" customHeight="1">
      <c r="A19" s="110" t="s">
        <v>143</v>
      </c>
      <c r="B19" s="93">
        <v>35612</v>
      </c>
      <c r="C19" s="68"/>
      <c r="D19" s="67">
        <v>30</v>
      </c>
      <c r="E19" s="76">
        <v>51273</v>
      </c>
      <c r="F19" s="76">
        <v>0</v>
      </c>
      <c r="G19" s="74">
        <f t="shared" si="0"/>
        <v>51273</v>
      </c>
      <c r="H19" s="96">
        <f t="shared" si="1"/>
        <v>142.425</v>
      </c>
      <c r="I19" s="74">
        <f t="shared" si="2"/>
        <v>51273</v>
      </c>
      <c r="J19" s="71">
        <f t="shared" si="3"/>
        <v>150.0123203285421</v>
      </c>
      <c r="K19" s="191">
        <f>IF(H19*J19&gt;I19,-I19,-H19*J19)-15.45</f>
        <v>-21380.954722792612</v>
      </c>
      <c r="L19" s="96">
        <f t="shared" si="5"/>
        <v>29892.045277207388</v>
      </c>
      <c r="M19" s="74">
        <f t="shared" si="6"/>
        <v>0</v>
      </c>
      <c r="N19" s="74">
        <f t="shared" si="7"/>
        <v>0</v>
      </c>
      <c r="O19" s="74">
        <f t="shared" si="8"/>
        <v>51273</v>
      </c>
      <c r="P19" s="67">
        <v>12</v>
      </c>
      <c r="Q19" s="74">
        <f t="shared" si="9"/>
        <v>-1709.1000000000001</v>
      </c>
      <c r="R19" s="74">
        <f t="shared" si="10"/>
        <v>-23090.05472279261</v>
      </c>
      <c r="S19" s="96">
        <f t="shared" si="11"/>
        <v>28182.94527720739</v>
      </c>
      <c r="T19" s="74">
        <f t="shared" si="12"/>
        <v>0</v>
      </c>
      <c r="U19" s="74">
        <f t="shared" si="13"/>
        <v>0</v>
      </c>
      <c r="V19" s="74">
        <f t="shared" si="14"/>
        <v>51273</v>
      </c>
      <c r="W19" s="67">
        <v>12</v>
      </c>
      <c r="X19" s="74">
        <f t="shared" si="15"/>
        <v>-1709.1000000000001</v>
      </c>
      <c r="Y19" s="74">
        <f t="shared" si="16"/>
        <v>-24799.15472279261</v>
      </c>
      <c r="Z19" s="121">
        <f t="shared" si="17"/>
        <v>26473.84527720739</v>
      </c>
      <c r="AA19" s="148" t="str">
        <f t="shared" si="18"/>
        <v>OK</v>
      </c>
      <c r="AF19" s="5"/>
      <c r="AG19" s="5"/>
      <c r="AH19" s="5"/>
    </row>
    <row r="20" spans="1:34" ht="13.5" customHeight="1">
      <c r="A20" s="110" t="s">
        <v>144</v>
      </c>
      <c r="B20" s="93">
        <v>37622</v>
      </c>
      <c r="C20" s="68"/>
      <c r="D20" s="67">
        <v>20</v>
      </c>
      <c r="E20" s="76">
        <v>12303</v>
      </c>
      <c r="F20" s="76">
        <v>0</v>
      </c>
      <c r="G20" s="74">
        <f aca="true" t="shared" si="19" ref="G20:G31">+E20-F20</f>
        <v>12303</v>
      </c>
      <c r="H20" s="96">
        <f aca="true" t="shared" si="20" ref="H20:H31">+(E20-F20)/(D20*12)</f>
        <v>51.2625</v>
      </c>
      <c r="I20" s="74">
        <f aca="true" t="shared" si="21" ref="I20:I31">IF(B20&lt;$I$5,E20,0)</f>
        <v>12303</v>
      </c>
      <c r="J20" s="71">
        <f aca="true" t="shared" si="22" ref="J20:J31">IF(B20&gt;$I$5,0,IF(($I$5-B20)/30.4375&gt;(D20*12),(D20*12),($I$5-B20)/30.4375))</f>
        <v>83.97535934291581</v>
      </c>
      <c r="K20" s="74">
        <f aca="true" t="shared" si="23" ref="K20:K31">IF(H20*J20&gt;I20,-I20,-H20*J20)</f>
        <v>-4304.786858316222</v>
      </c>
      <c r="L20" s="96">
        <f aca="true" t="shared" si="24" ref="L20:L31">+I20+K20</f>
        <v>7998.213141683778</v>
      </c>
      <c r="M20" s="74">
        <f aca="true" t="shared" si="25" ref="M20:M31">IF(AND($I$5&lt;B20,B20&lt;$M$5+1),E20,0)</f>
        <v>0</v>
      </c>
      <c r="N20" s="74">
        <f aca="true" t="shared" si="26" ref="N20:N31">IF(AND($I$5&lt;C20,C20&lt;$M$5+1),-E20,0)</f>
        <v>0</v>
      </c>
      <c r="O20" s="74">
        <f aca="true" t="shared" si="27" ref="O20:O31">+I20+M20+N20</f>
        <v>12303</v>
      </c>
      <c r="P20" s="67">
        <v>12</v>
      </c>
      <c r="Q20" s="74">
        <f aca="true" t="shared" si="28" ref="Q20:Q31">-H20*P20</f>
        <v>-615.1500000000001</v>
      </c>
      <c r="R20" s="74">
        <f aca="true" t="shared" si="29" ref="R20:R31">IF(O20=0,0,K20+Q20)</f>
        <v>-4919.936858316221</v>
      </c>
      <c r="S20" s="96">
        <f aca="true" t="shared" si="30" ref="S20:S31">+O20+R20</f>
        <v>7383.063141683779</v>
      </c>
      <c r="T20" s="74">
        <f aca="true" t="shared" si="31" ref="T20:T31">IF(AND($M$5&lt;B20,J20&lt;$T$5+1),E20,0)</f>
        <v>0</v>
      </c>
      <c r="U20" s="74">
        <f aca="true" t="shared" si="32" ref="U20:U31">IF(AND($M$5&lt;C20,C20&lt;$T$5+1),-E20,0)</f>
        <v>0</v>
      </c>
      <c r="V20" s="74">
        <f aca="true" t="shared" si="33" ref="V20:V31">+O20+T20+U20</f>
        <v>12303</v>
      </c>
      <c r="W20" s="67">
        <v>12</v>
      </c>
      <c r="X20" s="74">
        <f aca="true" t="shared" si="34" ref="X20:X31">-H20*W20</f>
        <v>-615.1500000000001</v>
      </c>
      <c r="Y20" s="74">
        <f aca="true" t="shared" si="35" ref="Y20:Y31">IF(V20=0,0,R20+X20)</f>
        <v>-5535.086858316221</v>
      </c>
      <c r="Z20" s="121">
        <f aca="true" t="shared" si="36" ref="Z20:Z31">+V20+Y20</f>
        <v>6767.913141683779</v>
      </c>
      <c r="AA20" s="148" t="str">
        <f aca="true" t="shared" si="37" ref="AA20:AA31">IF(J20+P20+W20&lt;((D20*12)+1),"OK","ERROR")</f>
        <v>OK</v>
      </c>
      <c r="AF20" s="5"/>
      <c r="AG20" s="5"/>
      <c r="AH20" s="5"/>
    </row>
    <row r="21" spans="1:34" ht="13.5" customHeight="1">
      <c r="A21" s="111" t="s">
        <v>135</v>
      </c>
      <c r="B21" s="93">
        <v>39722</v>
      </c>
      <c r="C21" s="95"/>
      <c r="D21" s="67">
        <v>10</v>
      </c>
      <c r="E21" s="76">
        <v>10597</v>
      </c>
      <c r="F21" s="76">
        <v>0</v>
      </c>
      <c r="G21" s="74">
        <f t="shared" si="19"/>
        <v>10597</v>
      </c>
      <c r="H21" s="96">
        <f t="shared" si="20"/>
        <v>88.30833333333334</v>
      </c>
      <c r="I21" s="74">
        <f t="shared" si="21"/>
        <v>10597</v>
      </c>
      <c r="J21" s="71">
        <f t="shared" si="22"/>
        <v>14.981519507186858</v>
      </c>
      <c r="K21" s="74">
        <f t="shared" si="23"/>
        <v>-1322.9930184804928</v>
      </c>
      <c r="L21" s="96">
        <f t="shared" si="24"/>
        <v>9274.006981519507</v>
      </c>
      <c r="M21" s="74">
        <f t="shared" si="25"/>
        <v>0</v>
      </c>
      <c r="N21" s="74">
        <f t="shared" si="26"/>
        <v>0</v>
      </c>
      <c r="O21" s="74">
        <f t="shared" si="27"/>
        <v>10597</v>
      </c>
      <c r="P21" s="67">
        <v>12</v>
      </c>
      <c r="Q21" s="74">
        <f t="shared" si="28"/>
        <v>-1059.7</v>
      </c>
      <c r="R21" s="74">
        <f t="shared" si="29"/>
        <v>-2382.693018480493</v>
      </c>
      <c r="S21" s="96">
        <f t="shared" si="30"/>
        <v>8214.306981519507</v>
      </c>
      <c r="T21" s="74">
        <f t="shared" si="31"/>
        <v>0</v>
      </c>
      <c r="U21" s="74">
        <f t="shared" si="32"/>
        <v>0</v>
      </c>
      <c r="V21" s="74">
        <f t="shared" si="33"/>
        <v>10597</v>
      </c>
      <c r="W21" s="67">
        <v>12</v>
      </c>
      <c r="X21" s="74">
        <f t="shared" si="34"/>
        <v>-1059.7</v>
      </c>
      <c r="Y21" s="74">
        <f t="shared" si="35"/>
        <v>-3442.393018480493</v>
      </c>
      <c r="Z21" s="121">
        <f t="shared" si="36"/>
        <v>7154.606981519507</v>
      </c>
      <c r="AA21" s="148" t="str">
        <f t="shared" si="37"/>
        <v>OK</v>
      </c>
      <c r="AF21" s="5"/>
      <c r="AG21" s="5"/>
      <c r="AH21" s="5"/>
    </row>
    <row r="22" spans="1:34" ht="13.5" customHeight="1">
      <c r="A22" s="111" t="s">
        <v>145</v>
      </c>
      <c r="B22" s="93">
        <v>40421</v>
      </c>
      <c r="C22" s="94"/>
      <c r="D22" s="67">
        <v>30</v>
      </c>
      <c r="E22" s="76">
        <v>25670</v>
      </c>
      <c r="F22" s="76">
        <v>0</v>
      </c>
      <c r="G22" s="74">
        <f t="shared" si="19"/>
        <v>25670</v>
      </c>
      <c r="H22" s="96">
        <f t="shared" si="20"/>
        <v>71.30555555555556</v>
      </c>
      <c r="I22" s="74">
        <f t="shared" si="21"/>
        <v>0</v>
      </c>
      <c r="J22" s="71">
        <f t="shared" si="22"/>
        <v>0</v>
      </c>
      <c r="K22" s="74">
        <f t="shared" si="23"/>
        <v>0</v>
      </c>
      <c r="L22" s="96">
        <f t="shared" si="24"/>
        <v>0</v>
      </c>
      <c r="M22" s="74">
        <f t="shared" si="25"/>
        <v>25670</v>
      </c>
      <c r="N22" s="74">
        <f t="shared" si="26"/>
        <v>0</v>
      </c>
      <c r="O22" s="74">
        <f t="shared" si="27"/>
        <v>25670</v>
      </c>
      <c r="P22" s="67">
        <v>5</v>
      </c>
      <c r="Q22" s="74">
        <f t="shared" si="28"/>
        <v>-356.52777777777777</v>
      </c>
      <c r="R22" s="74">
        <f t="shared" si="29"/>
        <v>-356.52777777777777</v>
      </c>
      <c r="S22" s="96">
        <f t="shared" si="30"/>
        <v>25313.472222222223</v>
      </c>
      <c r="T22" s="74">
        <f t="shared" si="31"/>
        <v>0</v>
      </c>
      <c r="U22" s="74">
        <f t="shared" si="32"/>
        <v>0</v>
      </c>
      <c r="V22" s="74">
        <f t="shared" si="33"/>
        <v>25670</v>
      </c>
      <c r="W22" s="67">
        <v>12</v>
      </c>
      <c r="X22" s="74">
        <f t="shared" si="34"/>
        <v>-855.6666666666667</v>
      </c>
      <c r="Y22" s="74">
        <f t="shared" si="35"/>
        <v>-1212.1944444444446</v>
      </c>
      <c r="Z22" s="121">
        <f t="shared" si="36"/>
        <v>24457.805555555555</v>
      </c>
      <c r="AA22" s="148" t="str">
        <f t="shared" si="37"/>
        <v>OK</v>
      </c>
      <c r="AF22" s="5"/>
      <c r="AG22" s="5"/>
      <c r="AH22" s="5"/>
    </row>
    <row r="23" spans="1:34" ht="13.5" customHeight="1">
      <c r="A23" s="111" t="s">
        <v>146</v>
      </c>
      <c r="B23" s="93">
        <v>40694</v>
      </c>
      <c r="C23" s="94"/>
      <c r="D23" s="67">
        <v>30</v>
      </c>
      <c r="E23" s="76">
        <v>40250</v>
      </c>
      <c r="F23" s="76">
        <v>0</v>
      </c>
      <c r="G23" s="74">
        <f t="shared" si="19"/>
        <v>40250</v>
      </c>
      <c r="H23" s="96">
        <f t="shared" si="20"/>
        <v>111.80555555555556</v>
      </c>
      <c r="I23" s="74">
        <f t="shared" si="21"/>
        <v>0</v>
      </c>
      <c r="J23" s="71">
        <f t="shared" si="22"/>
        <v>0</v>
      </c>
      <c r="K23" s="74">
        <f t="shared" si="23"/>
        <v>0</v>
      </c>
      <c r="L23" s="96">
        <f t="shared" si="24"/>
        <v>0</v>
      </c>
      <c r="M23" s="74">
        <f t="shared" si="25"/>
        <v>0</v>
      </c>
      <c r="N23" s="74">
        <f t="shared" si="26"/>
        <v>0</v>
      </c>
      <c r="O23" s="74">
        <f t="shared" si="27"/>
        <v>0</v>
      </c>
      <c r="P23" s="67"/>
      <c r="Q23" s="74">
        <f t="shared" si="28"/>
        <v>0</v>
      </c>
      <c r="R23" s="74">
        <f t="shared" si="29"/>
        <v>0</v>
      </c>
      <c r="S23" s="96">
        <f t="shared" si="30"/>
        <v>0</v>
      </c>
      <c r="T23" s="74">
        <f t="shared" si="31"/>
        <v>40250</v>
      </c>
      <c r="U23" s="74">
        <f t="shared" si="32"/>
        <v>0</v>
      </c>
      <c r="V23" s="74">
        <f t="shared" si="33"/>
        <v>40250</v>
      </c>
      <c r="W23" s="67">
        <v>7</v>
      </c>
      <c r="X23" s="74">
        <f t="shared" si="34"/>
        <v>-782.6388888888889</v>
      </c>
      <c r="Y23" s="74">
        <f t="shared" si="35"/>
        <v>-782.6388888888889</v>
      </c>
      <c r="Z23" s="121">
        <f t="shared" si="36"/>
        <v>39467.36111111111</v>
      </c>
      <c r="AA23" s="148" t="str">
        <f t="shared" si="37"/>
        <v>OK</v>
      </c>
      <c r="AF23" s="5"/>
      <c r="AG23" s="5"/>
      <c r="AH23" s="5"/>
    </row>
    <row r="24" spans="1:34" ht="13.5" customHeight="1">
      <c r="A24" s="111"/>
      <c r="B24" s="93" t="s">
        <v>56</v>
      </c>
      <c r="C24" s="94"/>
      <c r="D24" s="67">
        <v>30</v>
      </c>
      <c r="E24" s="76"/>
      <c r="F24" s="76">
        <v>0</v>
      </c>
      <c r="G24" s="74">
        <f t="shared" si="19"/>
        <v>0</v>
      </c>
      <c r="H24" s="96">
        <f t="shared" si="20"/>
        <v>0</v>
      </c>
      <c r="I24" s="74">
        <f t="shared" si="21"/>
        <v>0</v>
      </c>
      <c r="J24" s="71">
        <f t="shared" si="22"/>
        <v>0</v>
      </c>
      <c r="K24" s="74">
        <f t="shared" si="23"/>
        <v>0</v>
      </c>
      <c r="L24" s="96">
        <f t="shared" si="24"/>
        <v>0</v>
      </c>
      <c r="M24" s="74">
        <f t="shared" si="25"/>
        <v>0</v>
      </c>
      <c r="N24" s="74">
        <f t="shared" si="26"/>
        <v>0</v>
      </c>
      <c r="O24" s="74">
        <f t="shared" si="27"/>
        <v>0</v>
      </c>
      <c r="P24" s="67"/>
      <c r="Q24" s="74">
        <f t="shared" si="28"/>
        <v>0</v>
      </c>
      <c r="R24" s="74">
        <f t="shared" si="29"/>
        <v>0</v>
      </c>
      <c r="S24" s="96">
        <f t="shared" si="30"/>
        <v>0</v>
      </c>
      <c r="T24" s="74">
        <f t="shared" si="31"/>
        <v>0</v>
      </c>
      <c r="U24" s="74">
        <f t="shared" si="32"/>
        <v>0</v>
      </c>
      <c r="V24" s="74">
        <f t="shared" si="33"/>
        <v>0</v>
      </c>
      <c r="W24" s="67"/>
      <c r="X24" s="74">
        <f t="shared" si="34"/>
        <v>0</v>
      </c>
      <c r="Y24" s="74">
        <f t="shared" si="35"/>
        <v>0</v>
      </c>
      <c r="Z24" s="121">
        <f t="shared" si="36"/>
        <v>0</v>
      </c>
      <c r="AA24" s="148" t="str">
        <f t="shared" si="37"/>
        <v>OK</v>
      </c>
      <c r="AF24" s="5"/>
      <c r="AG24" s="5"/>
      <c r="AH24" s="5"/>
    </row>
    <row r="25" spans="1:34" ht="13.5" customHeight="1">
      <c r="A25" s="111"/>
      <c r="B25" s="93" t="s">
        <v>56</v>
      </c>
      <c r="C25" s="94"/>
      <c r="D25" s="67">
        <v>30</v>
      </c>
      <c r="E25" s="76"/>
      <c r="F25" s="76">
        <v>0</v>
      </c>
      <c r="G25" s="74">
        <f t="shared" si="19"/>
        <v>0</v>
      </c>
      <c r="H25" s="96">
        <f t="shared" si="20"/>
        <v>0</v>
      </c>
      <c r="I25" s="74">
        <f t="shared" si="21"/>
        <v>0</v>
      </c>
      <c r="J25" s="71">
        <f t="shared" si="22"/>
        <v>0</v>
      </c>
      <c r="K25" s="74">
        <f t="shared" si="23"/>
        <v>0</v>
      </c>
      <c r="L25" s="96">
        <f t="shared" si="24"/>
        <v>0</v>
      </c>
      <c r="M25" s="74">
        <f t="shared" si="25"/>
        <v>0</v>
      </c>
      <c r="N25" s="74">
        <f t="shared" si="26"/>
        <v>0</v>
      </c>
      <c r="O25" s="74">
        <f t="shared" si="27"/>
        <v>0</v>
      </c>
      <c r="P25" s="67"/>
      <c r="Q25" s="74">
        <f t="shared" si="28"/>
        <v>0</v>
      </c>
      <c r="R25" s="74">
        <f t="shared" si="29"/>
        <v>0</v>
      </c>
      <c r="S25" s="96">
        <f t="shared" si="30"/>
        <v>0</v>
      </c>
      <c r="T25" s="74">
        <f t="shared" si="31"/>
        <v>0</v>
      </c>
      <c r="U25" s="74">
        <f t="shared" si="32"/>
        <v>0</v>
      </c>
      <c r="V25" s="74">
        <f t="shared" si="33"/>
        <v>0</v>
      </c>
      <c r="W25" s="67"/>
      <c r="X25" s="74">
        <f t="shared" si="34"/>
        <v>0</v>
      </c>
      <c r="Y25" s="74">
        <f t="shared" si="35"/>
        <v>0</v>
      </c>
      <c r="Z25" s="121">
        <f t="shared" si="36"/>
        <v>0</v>
      </c>
      <c r="AA25" s="148" t="str">
        <f t="shared" si="37"/>
        <v>OK</v>
      </c>
      <c r="AF25" s="5"/>
      <c r="AG25" s="5"/>
      <c r="AH25" s="5"/>
    </row>
    <row r="26" spans="1:34" ht="13.5" customHeight="1">
      <c r="A26" s="111"/>
      <c r="B26" s="93" t="s">
        <v>56</v>
      </c>
      <c r="C26" s="94"/>
      <c r="D26" s="67">
        <v>30</v>
      </c>
      <c r="E26" s="76"/>
      <c r="F26" s="76">
        <v>0</v>
      </c>
      <c r="G26" s="74">
        <f t="shared" si="19"/>
        <v>0</v>
      </c>
      <c r="H26" s="96">
        <f t="shared" si="20"/>
        <v>0</v>
      </c>
      <c r="I26" s="74">
        <f t="shared" si="21"/>
        <v>0</v>
      </c>
      <c r="J26" s="71">
        <f t="shared" si="22"/>
        <v>0</v>
      </c>
      <c r="K26" s="74">
        <f t="shared" si="23"/>
        <v>0</v>
      </c>
      <c r="L26" s="96">
        <f t="shared" si="24"/>
        <v>0</v>
      </c>
      <c r="M26" s="74">
        <f t="shared" si="25"/>
        <v>0</v>
      </c>
      <c r="N26" s="74">
        <f t="shared" si="26"/>
        <v>0</v>
      </c>
      <c r="O26" s="74">
        <f t="shared" si="27"/>
        <v>0</v>
      </c>
      <c r="P26" s="67"/>
      <c r="Q26" s="74">
        <f t="shared" si="28"/>
        <v>0</v>
      </c>
      <c r="R26" s="74">
        <f t="shared" si="29"/>
        <v>0</v>
      </c>
      <c r="S26" s="96">
        <f t="shared" si="30"/>
        <v>0</v>
      </c>
      <c r="T26" s="74">
        <f t="shared" si="31"/>
        <v>0</v>
      </c>
      <c r="U26" s="74">
        <f t="shared" si="32"/>
        <v>0</v>
      </c>
      <c r="V26" s="74">
        <f t="shared" si="33"/>
        <v>0</v>
      </c>
      <c r="W26" s="67"/>
      <c r="X26" s="74">
        <f t="shared" si="34"/>
        <v>0</v>
      </c>
      <c r="Y26" s="74">
        <f t="shared" si="35"/>
        <v>0</v>
      </c>
      <c r="Z26" s="121">
        <f t="shared" si="36"/>
        <v>0</v>
      </c>
      <c r="AA26" s="148" t="str">
        <f t="shared" si="37"/>
        <v>OK</v>
      </c>
      <c r="AF26" s="5"/>
      <c r="AG26" s="5"/>
      <c r="AH26" s="5"/>
    </row>
    <row r="27" spans="1:34" ht="13.5" customHeight="1">
      <c r="A27" s="111"/>
      <c r="B27" s="93" t="s">
        <v>56</v>
      </c>
      <c r="C27" s="94"/>
      <c r="D27" s="67">
        <v>30</v>
      </c>
      <c r="E27" s="76"/>
      <c r="F27" s="76">
        <v>0</v>
      </c>
      <c r="G27" s="74">
        <f t="shared" si="19"/>
        <v>0</v>
      </c>
      <c r="H27" s="96">
        <f t="shared" si="20"/>
        <v>0</v>
      </c>
      <c r="I27" s="74">
        <f t="shared" si="21"/>
        <v>0</v>
      </c>
      <c r="J27" s="71">
        <f t="shared" si="22"/>
        <v>0</v>
      </c>
      <c r="K27" s="74">
        <f t="shared" si="23"/>
        <v>0</v>
      </c>
      <c r="L27" s="96">
        <f t="shared" si="24"/>
        <v>0</v>
      </c>
      <c r="M27" s="74">
        <f t="shared" si="25"/>
        <v>0</v>
      </c>
      <c r="N27" s="74">
        <f t="shared" si="26"/>
        <v>0</v>
      </c>
      <c r="O27" s="74">
        <f t="shared" si="27"/>
        <v>0</v>
      </c>
      <c r="P27" s="67"/>
      <c r="Q27" s="74">
        <f t="shared" si="28"/>
        <v>0</v>
      </c>
      <c r="R27" s="74">
        <f t="shared" si="29"/>
        <v>0</v>
      </c>
      <c r="S27" s="96">
        <f t="shared" si="30"/>
        <v>0</v>
      </c>
      <c r="T27" s="74">
        <f t="shared" si="31"/>
        <v>0</v>
      </c>
      <c r="U27" s="74">
        <f t="shared" si="32"/>
        <v>0</v>
      </c>
      <c r="V27" s="74">
        <f t="shared" si="33"/>
        <v>0</v>
      </c>
      <c r="W27" s="67"/>
      <c r="X27" s="74">
        <f t="shared" si="34"/>
        <v>0</v>
      </c>
      <c r="Y27" s="74">
        <f t="shared" si="35"/>
        <v>0</v>
      </c>
      <c r="Z27" s="121">
        <f t="shared" si="36"/>
        <v>0</v>
      </c>
      <c r="AA27" s="148" t="str">
        <f t="shared" si="37"/>
        <v>OK</v>
      </c>
      <c r="AF27" s="5"/>
      <c r="AG27" s="5"/>
      <c r="AH27" s="5"/>
    </row>
    <row r="28" spans="1:34" ht="13.5" customHeight="1">
      <c r="A28" s="111"/>
      <c r="B28" s="93" t="s">
        <v>56</v>
      </c>
      <c r="C28" s="94"/>
      <c r="D28" s="67">
        <v>30</v>
      </c>
      <c r="E28" s="76"/>
      <c r="F28" s="76">
        <v>0</v>
      </c>
      <c r="G28" s="74">
        <f t="shared" si="19"/>
        <v>0</v>
      </c>
      <c r="H28" s="96">
        <f t="shared" si="20"/>
        <v>0</v>
      </c>
      <c r="I28" s="74">
        <f t="shared" si="21"/>
        <v>0</v>
      </c>
      <c r="J28" s="71">
        <f t="shared" si="22"/>
        <v>0</v>
      </c>
      <c r="K28" s="74">
        <f t="shared" si="23"/>
        <v>0</v>
      </c>
      <c r="L28" s="96">
        <f t="shared" si="24"/>
        <v>0</v>
      </c>
      <c r="M28" s="74">
        <f t="shared" si="25"/>
        <v>0</v>
      </c>
      <c r="N28" s="74">
        <f t="shared" si="26"/>
        <v>0</v>
      </c>
      <c r="O28" s="74">
        <f t="shared" si="27"/>
        <v>0</v>
      </c>
      <c r="P28" s="67"/>
      <c r="Q28" s="74">
        <f t="shared" si="28"/>
        <v>0</v>
      </c>
      <c r="R28" s="74">
        <f t="shared" si="29"/>
        <v>0</v>
      </c>
      <c r="S28" s="96">
        <f t="shared" si="30"/>
        <v>0</v>
      </c>
      <c r="T28" s="74">
        <f t="shared" si="31"/>
        <v>0</v>
      </c>
      <c r="U28" s="74">
        <f t="shared" si="32"/>
        <v>0</v>
      </c>
      <c r="V28" s="74">
        <f t="shared" si="33"/>
        <v>0</v>
      </c>
      <c r="W28" s="67"/>
      <c r="X28" s="74">
        <f t="shared" si="34"/>
        <v>0</v>
      </c>
      <c r="Y28" s="74">
        <f t="shared" si="35"/>
        <v>0</v>
      </c>
      <c r="Z28" s="121">
        <f t="shared" si="36"/>
        <v>0</v>
      </c>
      <c r="AA28" s="148" t="str">
        <f t="shared" si="37"/>
        <v>OK</v>
      </c>
      <c r="AF28" s="5"/>
      <c r="AG28" s="5"/>
      <c r="AH28" s="5"/>
    </row>
    <row r="29" spans="1:34" ht="13.5" customHeight="1">
      <c r="A29" s="111"/>
      <c r="B29" s="93" t="s">
        <v>56</v>
      </c>
      <c r="C29" s="94"/>
      <c r="D29" s="67">
        <v>30</v>
      </c>
      <c r="E29" s="76"/>
      <c r="F29" s="76">
        <v>0</v>
      </c>
      <c r="G29" s="74">
        <f t="shared" si="19"/>
        <v>0</v>
      </c>
      <c r="H29" s="96">
        <f t="shared" si="20"/>
        <v>0</v>
      </c>
      <c r="I29" s="74">
        <f t="shared" si="21"/>
        <v>0</v>
      </c>
      <c r="J29" s="71">
        <f t="shared" si="22"/>
        <v>0</v>
      </c>
      <c r="K29" s="74">
        <f t="shared" si="23"/>
        <v>0</v>
      </c>
      <c r="L29" s="96">
        <f t="shared" si="24"/>
        <v>0</v>
      </c>
      <c r="M29" s="74">
        <f t="shared" si="25"/>
        <v>0</v>
      </c>
      <c r="N29" s="74">
        <f t="shared" si="26"/>
        <v>0</v>
      </c>
      <c r="O29" s="74">
        <f t="shared" si="27"/>
        <v>0</v>
      </c>
      <c r="P29" s="67"/>
      <c r="Q29" s="74">
        <f t="shared" si="28"/>
        <v>0</v>
      </c>
      <c r="R29" s="74">
        <f t="shared" si="29"/>
        <v>0</v>
      </c>
      <c r="S29" s="96">
        <f t="shared" si="30"/>
        <v>0</v>
      </c>
      <c r="T29" s="74">
        <f t="shared" si="31"/>
        <v>0</v>
      </c>
      <c r="U29" s="74">
        <f t="shared" si="32"/>
        <v>0</v>
      </c>
      <c r="V29" s="74">
        <f t="shared" si="33"/>
        <v>0</v>
      </c>
      <c r="W29" s="67"/>
      <c r="X29" s="74">
        <f t="shared" si="34"/>
        <v>0</v>
      </c>
      <c r="Y29" s="74">
        <f t="shared" si="35"/>
        <v>0</v>
      </c>
      <c r="Z29" s="121">
        <f t="shared" si="36"/>
        <v>0</v>
      </c>
      <c r="AA29" s="148" t="str">
        <f t="shared" si="37"/>
        <v>OK</v>
      </c>
      <c r="AF29" s="5"/>
      <c r="AG29" s="5"/>
      <c r="AH29" s="5"/>
    </row>
    <row r="30" spans="1:34" ht="13.5" customHeight="1">
      <c r="A30" s="111"/>
      <c r="B30" s="93" t="s">
        <v>56</v>
      </c>
      <c r="C30" s="94"/>
      <c r="D30" s="67">
        <v>30</v>
      </c>
      <c r="E30" s="76"/>
      <c r="F30" s="76">
        <v>0</v>
      </c>
      <c r="G30" s="74">
        <f t="shared" si="19"/>
        <v>0</v>
      </c>
      <c r="H30" s="96">
        <f t="shared" si="20"/>
        <v>0</v>
      </c>
      <c r="I30" s="74">
        <f t="shared" si="21"/>
        <v>0</v>
      </c>
      <c r="J30" s="71">
        <f t="shared" si="22"/>
        <v>0</v>
      </c>
      <c r="K30" s="74">
        <f t="shared" si="23"/>
        <v>0</v>
      </c>
      <c r="L30" s="96">
        <f t="shared" si="24"/>
        <v>0</v>
      </c>
      <c r="M30" s="74">
        <f t="shared" si="25"/>
        <v>0</v>
      </c>
      <c r="N30" s="74">
        <f t="shared" si="26"/>
        <v>0</v>
      </c>
      <c r="O30" s="74">
        <f t="shared" si="27"/>
        <v>0</v>
      </c>
      <c r="P30" s="67"/>
      <c r="Q30" s="74">
        <f t="shared" si="28"/>
        <v>0</v>
      </c>
      <c r="R30" s="74">
        <f t="shared" si="29"/>
        <v>0</v>
      </c>
      <c r="S30" s="96">
        <f t="shared" si="30"/>
        <v>0</v>
      </c>
      <c r="T30" s="74">
        <f t="shared" si="31"/>
        <v>0</v>
      </c>
      <c r="U30" s="74">
        <f t="shared" si="32"/>
        <v>0</v>
      </c>
      <c r="V30" s="74">
        <f t="shared" si="33"/>
        <v>0</v>
      </c>
      <c r="W30" s="67"/>
      <c r="X30" s="74">
        <f t="shared" si="34"/>
        <v>0</v>
      </c>
      <c r="Y30" s="74">
        <f t="shared" si="35"/>
        <v>0</v>
      </c>
      <c r="Z30" s="121">
        <f t="shared" si="36"/>
        <v>0</v>
      </c>
      <c r="AA30" s="148" t="str">
        <f t="shared" si="37"/>
        <v>OK</v>
      </c>
      <c r="AF30" s="5"/>
      <c r="AG30" s="5"/>
      <c r="AH30" s="5"/>
    </row>
    <row r="31" spans="1:34" ht="13.5" customHeight="1">
      <c r="A31" s="111"/>
      <c r="B31" s="93" t="s">
        <v>56</v>
      </c>
      <c r="C31" s="94"/>
      <c r="D31" s="67">
        <v>30</v>
      </c>
      <c r="E31" s="76"/>
      <c r="F31" s="76">
        <v>0</v>
      </c>
      <c r="G31" s="74">
        <f t="shared" si="19"/>
        <v>0</v>
      </c>
      <c r="H31" s="96">
        <f t="shared" si="20"/>
        <v>0</v>
      </c>
      <c r="I31" s="74">
        <f t="shared" si="21"/>
        <v>0</v>
      </c>
      <c r="J31" s="71">
        <f t="shared" si="22"/>
        <v>0</v>
      </c>
      <c r="K31" s="74">
        <f t="shared" si="23"/>
        <v>0</v>
      </c>
      <c r="L31" s="96">
        <f t="shared" si="24"/>
        <v>0</v>
      </c>
      <c r="M31" s="74">
        <f t="shared" si="25"/>
        <v>0</v>
      </c>
      <c r="N31" s="74">
        <f t="shared" si="26"/>
        <v>0</v>
      </c>
      <c r="O31" s="74">
        <f t="shared" si="27"/>
        <v>0</v>
      </c>
      <c r="P31" s="67"/>
      <c r="Q31" s="74">
        <f t="shared" si="28"/>
        <v>0</v>
      </c>
      <c r="R31" s="74">
        <f t="shared" si="29"/>
        <v>0</v>
      </c>
      <c r="S31" s="96">
        <f t="shared" si="30"/>
        <v>0</v>
      </c>
      <c r="T31" s="74">
        <f t="shared" si="31"/>
        <v>0</v>
      </c>
      <c r="U31" s="74">
        <f t="shared" si="32"/>
        <v>0</v>
      </c>
      <c r="V31" s="74">
        <f t="shared" si="33"/>
        <v>0</v>
      </c>
      <c r="W31" s="67"/>
      <c r="X31" s="74">
        <f t="shared" si="34"/>
        <v>0</v>
      </c>
      <c r="Y31" s="74">
        <f t="shared" si="35"/>
        <v>0</v>
      </c>
      <c r="Z31" s="121">
        <f t="shared" si="36"/>
        <v>0</v>
      </c>
      <c r="AA31" s="148" t="str">
        <f t="shared" si="37"/>
        <v>OK</v>
      </c>
      <c r="AF31" s="5"/>
      <c r="AG31" s="5"/>
      <c r="AH31" s="5"/>
    </row>
    <row r="32" spans="1:34" ht="13.5" customHeight="1">
      <c r="A32" s="112"/>
      <c r="B32" s="93" t="s">
        <v>56</v>
      </c>
      <c r="C32" s="95"/>
      <c r="D32" s="67">
        <v>30</v>
      </c>
      <c r="E32" s="76"/>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c r="AF32" s="5"/>
      <c r="AG32" s="5"/>
      <c r="AH32" s="5"/>
    </row>
    <row r="33" spans="1:34" ht="13.5" customHeight="1">
      <c r="A33" s="111"/>
      <c r="B33" s="93" t="s">
        <v>56</v>
      </c>
      <c r="C33" s="94"/>
      <c r="D33" s="67">
        <v>30</v>
      </c>
      <c r="E33" s="76"/>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c r="AF33" s="5"/>
      <c r="AG33" s="5"/>
      <c r="AH33" s="5"/>
    </row>
    <row r="34" spans="1:34" ht="13.5" customHeight="1">
      <c r="A34" s="112"/>
      <c r="B34" s="93" t="s">
        <v>56</v>
      </c>
      <c r="C34" s="95"/>
      <c r="D34" s="67">
        <v>30</v>
      </c>
      <c r="E34" s="76"/>
      <c r="F34" s="76">
        <v>0</v>
      </c>
      <c r="G34" s="74">
        <f t="shared" si="0"/>
        <v>0</v>
      </c>
      <c r="H34" s="96">
        <f t="shared" si="1"/>
        <v>0</v>
      </c>
      <c r="I34" s="74">
        <f t="shared" si="2"/>
        <v>0</v>
      </c>
      <c r="J34" s="71">
        <f t="shared" si="3"/>
        <v>0</v>
      </c>
      <c r="K34" s="74">
        <f t="shared" si="4"/>
        <v>0</v>
      </c>
      <c r="L34" s="96">
        <f t="shared" si="5"/>
        <v>0</v>
      </c>
      <c r="M34" s="74">
        <f t="shared" si="6"/>
        <v>0</v>
      </c>
      <c r="N34" s="74">
        <f t="shared" si="7"/>
        <v>0</v>
      </c>
      <c r="O34" s="74">
        <f t="shared" si="8"/>
        <v>0</v>
      </c>
      <c r="P34" s="67"/>
      <c r="Q34" s="74">
        <f t="shared" si="9"/>
        <v>0</v>
      </c>
      <c r="R34" s="74">
        <f t="shared" si="10"/>
        <v>0</v>
      </c>
      <c r="S34" s="96">
        <f t="shared" si="11"/>
        <v>0</v>
      </c>
      <c r="T34" s="74">
        <f t="shared" si="12"/>
        <v>0</v>
      </c>
      <c r="U34" s="74">
        <f t="shared" si="13"/>
        <v>0</v>
      </c>
      <c r="V34" s="74">
        <f t="shared" si="14"/>
        <v>0</v>
      </c>
      <c r="W34" s="67"/>
      <c r="X34" s="74">
        <f t="shared" si="15"/>
        <v>0</v>
      </c>
      <c r="Y34" s="74">
        <f t="shared" si="16"/>
        <v>0</v>
      </c>
      <c r="Z34" s="121">
        <f t="shared" si="17"/>
        <v>0</v>
      </c>
      <c r="AA34" s="148" t="str">
        <f t="shared" si="18"/>
        <v>OK</v>
      </c>
      <c r="AF34" s="5"/>
      <c r="AG34" s="5"/>
      <c r="AH34" s="5"/>
    </row>
    <row r="35" spans="1:34" ht="13.5" customHeight="1">
      <c r="A35" s="112"/>
      <c r="B35" s="93" t="s">
        <v>56</v>
      </c>
      <c r="C35" s="95"/>
      <c r="D35" s="67">
        <v>30</v>
      </c>
      <c r="E35" s="76"/>
      <c r="F35" s="76">
        <v>0</v>
      </c>
      <c r="G35" s="74">
        <f t="shared" si="0"/>
        <v>0</v>
      </c>
      <c r="H35" s="96">
        <f t="shared" si="1"/>
        <v>0</v>
      </c>
      <c r="I35" s="74">
        <f t="shared" si="2"/>
        <v>0</v>
      </c>
      <c r="J35" s="71">
        <f t="shared" si="3"/>
        <v>0</v>
      </c>
      <c r="K35" s="74">
        <f t="shared" si="4"/>
        <v>0</v>
      </c>
      <c r="L35" s="96">
        <f t="shared" si="5"/>
        <v>0</v>
      </c>
      <c r="M35" s="74">
        <f t="shared" si="6"/>
        <v>0</v>
      </c>
      <c r="N35" s="74">
        <f t="shared" si="7"/>
        <v>0</v>
      </c>
      <c r="O35" s="74">
        <f t="shared" si="8"/>
        <v>0</v>
      </c>
      <c r="P35" s="67"/>
      <c r="Q35" s="74">
        <f t="shared" si="9"/>
        <v>0</v>
      </c>
      <c r="R35" s="74">
        <f t="shared" si="10"/>
        <v>0</v>
      </c>
      <c r="S35" s="96">
        <f t="shared" si="11"/>
        <v>0</v>
      </c>
      <c r="T35" s="74">
        <f t="shared" si="12"/>
        <v>0</v>
      </c>
      <c r="U35" s="74">
        <f t="shared" si="13"/>
        <v>0</v>
      </c>
      <c r="V35" s="74">
        <f t="shared" si="14"/>
        <v>0</v>
      </c>
      <c r="W35" s="67"/>
      <c r="X35" s="74">
        <f t="shared" si="15"/>
        <v>0</v>
      </c>
      <c r="Y35" s="74">
        <f t="shared" si="16"/>
        <v>0</v>
      </c>
      <c r="Z35" s="121">
        <f t="shared" si="17"/>
        <v>0</v>
      </c>
      <c r="AA35" s="148" t="str">
        <f t="shared" si="18"/>
        <v>OK</v>
      </c>
      <c r="AF35" s="5"/>
      <c r="AG35" s="5"/>
      <c r="AH35" s="5"/>
    </row>
    <row r="36" spans="1:27" ht="13.5" customHeight="1">
      <c r="A36" s="112"/>
      <c r="B36" s="93" t="s">
        <v>56</v>
      </c>
      <c r="C36" s="95"/>
      <c r="D36" s="67">
        <v>30</v>
      </c>
      <c r="E36" s="76"/>
      <c r="F36" s="76">
        <v>0</v>
      </c>
      <c r="G36" s="74">
        <f t="shared" si="0"/>
        <v>0</v>
      </c>
      <c r="H36" s="96">
        <f t="shared" si="1"/>
        <v>0</v>
      </c>
      <c r="I36" s="74">
        <f t="shared" si="2"/>
        <v>0</v>
      </c>
      <c r="J36" s="71">
        <f t="shared" si="3"/>
        <v>0</v>
      </c>
      <c r="K36" s="74">
        <f t="shared" si="4"/>
        <v>0</v>
      </c>
      <c r="L36" s="96">
        <f t="shared" si="5"/>
        <v>0</v>
      </c>
      <c r="M36" s="74">
        <f t="shared" si="6"/>
        <v>0</v>
      </c>
      <c r="N36" s="74">
        <f t="shared" si="7"/>
        <v>0</v>
      </c>
      <c r="O36" s="74">
        <f t="shared" si="8"/>
        <v>0</v>
      </c>
      <c r="P36" s="67"/>
      <c r="Q36" s="74">
        <f t="shared" si="9"/>
        <v>0</v>
      </c>
      <c r="R36" s="74">
        <f t="shared" si="10"/>
        <v>0</v>
      </c>
      <c r="S36" s="96">
        <f t="shared" si="11"/>
        <v>0</v>
      </c>
      <c r="T36" s="74">
        <f t="shared" si="12"/>
        <v>0</v>
      </c>
      <c r="U36" s="74">
        <f t="shared" si="13"/>
        <v>0</v>
      </c>
      <c r="V36" s="74">
        <f t="shared" si="14"/>
        <v>0</v>
      </c>
      <c r="W36" s="67"/>
      <c r="X36" s="74">
        <f t="shared" si="15"/>
        <v>0</v>
      </c>
      <c r="Y36" s="74">
        <f t="shared" si="16"/>
        <v>0</v>
      </c>
      <c r="Z36" s="121">
        <f t="shared" si="17"/>
        <v>0</v>
      </c>
      <c r="AA36" s="148" t="str">
        <f t="shared" si="18"/>
        <v>OK</v>
      </c>
    </row>
    <row r="37" spans="1:27" ht="13.5" customHeight="1">
      <c r="A37" s="111"/>
      <c r="B37" s="93" t="s">
        <v>56</v>
      </c>
      <c r="C37" s="94"/>
      <c r="D37" s="67">
        <v>30</v>
      </c>
      <c r="E37" s="76"/>
      <c r="F37" s="76">
        <v>0</v>
      </c>
      <c r="G37" s="74">
        <f t="shared" si="0"/>
        <v>0</v>
      </c>
      <c r="H37" s="96">
        <f t="shared" si="1"/>
        <v>0</v>
      </c>
      <c r="I37" s="74">
        <f t="shared" si="2"/>
        <v>0</v>
      </c>
      <c r="J37" s="71">
        <f t="shared" si="3"/>
        <v>0</v>
      </c>
      <c r="K37" s="74">
        <f t="shared" si="4"/>
        <v>0</v>
      </c>
      <c r="L37" s="96">
        <f t="shared" si="5"/>
        <v>0</v>
      </c>
      <c r="M37" s="74">
        <f t="shared" si="6"/>
        <v>0</v>
      </c>
      <c r="N37" s="74">
        <f t="shared" si="7"/>
        <v>0</v>
      </c>
      <c r="O37" s="74">
        <f t="shared" si="8"/>
        <v>0</v>
      </c>
      <c r="P37" s="67"/>
      <c r="Q37" s="74">
        <f t="shared" si="9"/>
        <v>0</v>
      </c>
      <c r="R37" s="74">
        <f t="shared" si="10"/>
        <v>0</v>
      </c>
      <c r="S37" s="96">
        <f t="shared" si="11"/>
        <v>0</v>
      </c>
      <c r="T37" s="74">
        <f t="shared" si="12"/>
        <v>0</v>
      </c>
      <c r="U37" s="74">
        <f t="shared" si="13"/>
        <v>0</v>
      </c>
      <c r="V37" s="74">
        <f t="shared" si="14"/>
        <v>0</v>
      </c>
      <c r="W37" s="67"/>
      <c r="X37" s="74">
        <f t="shared" si="15"/>
        <v>0</v>
      </c>
      <c r="Y37" s="74">
        <f t="shared" si="16"/>
        <v>0</v>
      </c>
      <c r="Z37" s="121">
        <f t="shared" si="17"/>
        <v>0</v>
      </c>
      <c r="AA37" s="148" t="str">
        <f t="shared" si="18"/>
        <v>OK</v>
      </c>
    </row>
    <row r="38" spans="1:27" ht="13.5" customHeight="1">
      <c r="A38" s="110"/>
      <c r="B38" s="93" t="s">
        <v>56</v>
      </c>
      <c r="C38" s="68"/>
      <c r="D38" s="67">
        <v>30</v>
      </c>
      <c r="E38" s="76"/>
      <c r="F38" s="76">
        <v>0</v>
      </c>
      <c r="G38" s="74">
        <f t="shared" si="0"/>
        <v>0</v>
      </c>
      <c r="H38" s="96">
        <f t="shared" si="1"/>
        <v>0</v>
      </c>
      <c r="I38" s="74">
        <f t="shared" si="2"/>
        <v>0</v>
      </c>
      <c r="J38" s="71">
        <f t="shared" si="3"/>
        <v>0</v>
      </c>
      <c r="K38" s="74">
        <f t="shared" si="4"/>
        <v>0</v>
      </c>
      <c r="L38" s="96">
        <f t="shared" si="5"/>
        <v>0</v>
      </c>
      <c r="M38" s="74">
        <f t="shared" si="6"/>
        <v>0</v>
      </c>
      <c r="N38" s="74">
        <f t="shared" si="7"/>
        <v>0</v>
      </c>
      <c r="O38" s="74">
        <f t="shared" si="8"/>
        <v>0</v>
      </c>
      <c r="P38" s="67"/>
      <c r="Q38" s="74">
        <f t="shared" si="9"/>
        <v>0</v>
      </c>
      <c r="R38" s="74">
        <f t="shared" si="10"/>
        <v>0</v>
      </c>
      <c r="S38" s="96">
        <f t="shared" si="11"/>
        <v>0</v>
      </c>
      <c r="T38" s="74">
        <f t="shared" si="12"/>
        <v>0</v>
      </c>
      <c r="U38" s="74">
        <f t="shared" si="13"/>
        <v>0</v>
      </c>
      <c r="V38" s="74">
        <f t="shared" si="14"/>
        <v>0</v>
      </c>
      <c r="W38" s="67"/>
      <c r="X38" s="74">
        <f t="shared" si="15"/>
        <v>0</v>
      </c>
      <c r="Y38" s="74">
        <f t="shared" si="16"/>
        <v>0</v>
      </c>
      <c r="Z38" s="121">
        <f t="shared" si="17"/>
        <v>0</v>
      </c>
      <c r="AA38" s="148" t="str">
        <f t="shared" si="18"/>
        <v>OK</v>
      </c>
    </row>
    <row r="39" spans="1:27" ht="13.5" customHeight="1">
      <c r="A39" s="110"/>
      <c r="B39" s="93" t="s">
        <v>56</v>
      </c>
      <c r="C39" s="68"/>
      <c r="D39" s="67">
        <v>30</v>
      </c>
      <c r="E39" s="76"/>
      <c r="F39" s="76">
        <v>0</v>
      </c>
      <c r="G39" s="74">
        <f t="shared" si="0"/>
        <v>0</v>
      </c>
      <c r="H39" s="96">
        <f t="shared" si="1"/>
        <v>0</v>
      </c>
      <c r="I39" s="74">
        <f t="shared" si="2"/>
        <v>0</v>
      </c>
      <c r="J39" s="71">
        <f t="shared" si="3"/>
        <v>0</v>
      </c>
      <c r="K39" s="74">
        <f t="shared" si="4"/>
        <v>0</v>
      </c>
      <c r="L39" s="96">
        <f t="shared" si="5"/>
        <v>0</v>
      </c>
      <c r="M39" s="74">
        <f t="shared" si="6"/>
        <v>0</v>
      </c>
      <c r="N39" s="74">
        <f t="shared" si="7"/>
        <v>0</v>
      </c>
      <c r="O39" s="74">
        <f t="shared" si="8"/>
        <v>0</v>
      </c>
      <c r="P39" s="67"/>
      <c r="Q39" s="74">
        <f t="shared" si="9"/>
        <v>0</v>
      </c>
      <c r="R39" s="74">
        <f t="shared" si="10"/>
        <v>0</v>
      </c>
      <c r="S39" s="96">
        <f t="shared" si="11"/>
        <v>0</v>
      </c>
      <c r="T39" s="74">
        <f t="shared" si="12"/>
        <v>0</v>
      </c>
      <c r="U39" s="74">
        <f t="shared" si="13"/>
        <v>0</v>
      </c>
      <c r="V39" s="74">
        <f t="shared" si="14"/>
        <v>0</v>
      </c>
      <c r="W39" s="67"/>
      <c r="X39" s="74">
        <f t="shared" si="15"/>
        <v>0</v>
      </c>
      <c r="Y39" s="74">
        <f t="shared" si="16"/>
        <v>0</v>
      </c>
      <c r="Z39" s="121">
        <f t="shared" si="17"/>
        <v>0</v>
      </c>
      <c r="AA39" s="148" t="str">
        <f t="shared" si="18"/>
        <v>OK</v>
      </c>
    </row>
    <row r="40" spans="1:27" ht="13.5" customHeight="1">
      <c r="A40" s="112"/>
      <c r="B40" s="93" t="s">
        <v>56</v>
      </c>
      <c r="C40" s="95"/>
      <c r="D40" s="67">
        <v>30</v>
      </c>
      <c r="E40" s="76"/>
      <c r="F40" s="76">
        <v>0</v>
      </c>
      <c r="G40" s="74">
        <f t="shared" si="0"/>
        <v>0</v>
      </c>
      <c r="H40" s="96">
        <f t="shared" si="1"/>
        <v>0</v>
      </c>
      <c r="I40" s="74">
        <f t="shared" si="2"/>
        <v>0</v>
      </c>
      <c r="J40" s="71">
        <f t="shared" si="3"/>
        <v>0</v>
      </c>
      <c r="K40" s="74">
        <f t="shared" si="4"/>
        <v>0</v>
      </c>
      <c r="L40" s="96">
        <f t="shared" si="5"/>
        <v>0</v>
      </c>
      <c r="M40" s="74">
        <f t="shared" si="6"/>
        <v>0</v>
      </c>
      <c r="N40" s="74">
        <f t="shared" si="7"/>
        <v>0</v>
      </c>
      <c r="O40" s="74">
        <f t="shared" si="8"/>
        <v>0</v>
      </c>
      <c r="P40" s="67"/>
      <c r="Q40" s="74">
        <f t="shared" si="9"/>
        <v>0</v>
      </c>
      <c r="R40" s="74">
        <f t="shared" si="10"/>
        <v>0</v>
      </c>
      <c r="S40" s="96">
        <f t="shared" si="11"/>
        <v>0</v>
      </c>
      <c r="T40" s="74">
        <f t="shared" si="12"/>
        <v>0</v>
      </c>
      <c r="U40" s="74">
        <f t="shared" si="13"/>
        <v>0</v>
      </c>
      <c r="V40" s="74">
        <f t="shared" si="14"/>
        <v>0</v>
      </c>
      <c r="W40" s="67"/>
      <c r="X40" s="74">
        <f t="shared" si="15"/>
        <v>0</v>
      </c>
      <c r="Y40" s="74">
        <f t="shared" si="16"/>
        <v>0</v>
      </c>
      <c r="Z40" s="121">
        <f t="shared" si="17"/>
        <v>0</v>
      </c>
      <c r="AA40" s="148" t="str">
        <f t="shared" si="18"/>
        <v>OK</v>
      </c>
    </row>
    <row r="41" spans="1:27" ht="13.5" customHeight="1">
      <c r="A41" s="112"/>
      <c r="B41" s="93" t="s">
        <v>56</v>
      </c>
      <c r="C41" s="95"/>
      <c r="D41" s="67">
        <v>30</v>
      </c>
      <c r="E41" s="76"/>
      <c r="F41" s="76">
        <v>0</v>
      </c>
      <c r="G41" s="74">
        <f t="shared" si="0"/>
        <v>0</v>
      </c>
      <c r="H41" s="96">
        <f t="shared" si="1"/>
        <v>0</v>
      </c>
      <c r="I41" s="74">
        <f t="shared" si="2"/>
        <v>0</v>
      </c>
      <c r="J41" s="71">
        <f t="shared" si="3"/>
        <v>0</v>
      </c>
      <c r="K41" s="74">
        <f t="shared" si="4"/>
        <v>0</v>
      </c>
      <c r="L41" s="96">
        <f t="shared" si="5"/>
        <v>0</v>
      </c>
      <c r="M41" s="74">
        <f t="shared" si="6"/>
        <v>0</v>
      </c>
      <c r="N41" s="74">
        <f t="shared" si="7"/>
        <v>0</v>
      </c>
      <c r="O41" s="74">
        <f t="shared" si="8"/>
        <v>0</v>
      </c>
      <c r="P41" s="67"/>
      <c r="Q41" s="74">
        <f t="shared" si="9"/>
        <v>0</v>
      </c>
      <c r="R41" s="74">
        <f t="shared" si="10"/>
        <v>0</v>
      </c>
      <c r="S41" s="96">
        <f t="shared" si="11"/>
        <v>0</v>
      </c>
      <c r="T41" s="74">
        <f t="shared" si="12"/>
        <v>0</v>
      </c>
      <c r="U41" s="74">
        <f t="shared" si="13"/>
        <v>0</v>
      </c>
      <c r="V41" s="74">
        <f t="shared" si="14"/>
        <v>0</v>
      </c>
      <c r="W41" s="67"/>
      <c r="X41" s="74">
        <f t="shared" si="15"/>
        <v>0</v>
      </c>
      <c r="Y41" s="74">
        <f t="shared" si="16"/>
        <v>0</v>
      </c>
      <c r="Z41" s="121">
        <f t="shared" si="17"/>
        <v>0</v>
      </c>
      <c r="AA41" s="148" t="str">
        <f t="shared" si="18"/>
        <v>OK</v>
      </c>
    </row>
    <row r="42" spans="1:27" ht="13.5" customHeight="1">
      <c r="A42" s="112"/>
      <c r="B42" s="93" t="s">
        <v>56</v>
      </c>
      <c r="C42" s="95"/>
      <c r="D42" s="67">
        <v>30</v>
      </c>
      <c r="E42" s="76"/>
      <c r="F42" s="76">
        <v>0</v>
      </c>
      <c r="G42" s="74">
        <f t="shared" si="0"/>
        <v>0</v>
      </c>
      <c r="H42" s="96">
        <f t="shared" si="1"/>
        <v>0</v>
      </c>
      <c r="I42" s="74">
        <f t="shared" si="2"/>
        <v>0</v>
      </c>
      <c r="J42" s="71">
        <f t="shared" si="3"/>
        <v>0</v>
      </c>
      <c r="K42" s="74">
        <f t="shared" si="4"/>
        <v>0</v>
      </c>
      <c r="L42" s="96">
        <f t="shared" si="5"/>
        <v>0</v>
      </c>
      <c r="M42" s="74">
        <f t="shared" si="6"/>
        <v>0</v>
      </c>
      <c r="N42" s="74">
        <f t="shared" si="7"/>
        <v>0</v>
      </c>
      <c r="O42" s="74">
        <f t="shared" si="8"/>
        <v>0</v>
      </c>
      <c r="P42" s="67"/>
      <c r="Q42" s="74">
        <f t="shared" si="9"/>
        <v>0</v>
      </c>
      <c r="R42" s="74">
        <f t="shared" si="10"/>
        <v>0</v>
      </c>
      <c r="S42" s="96">
        <f t="shared" si="11"/>
        <v>0</v>
      </c>
      <c r="T42" s="74">
        <f t="shared" si="12"/>
        <v>0</v>
      </c>
      <c r="U42" s="74">
        <f t="shared" si="13"/>
        <v>0</v>
      </c>
      <c r="V42" s="74">
        <f t="shared" si="14"/>
        <v>0</v>
      </c>
      <c r="W42" s="67"/>
      <c r="X42" s="74">
        <f t="shared" si="15"/>
        <v>0</v>
      </c>
      <c r="Y42" s="74">
        <f t="shared" si="16"/>
        <v>0</v>
      </c>
      <c r="Z42" s="121">
        <f t="shared" si="17"/>
        <v>0</v>
      </c>
      <c r="AA42" s="148" t="str">
        <f t="shared" si="18"/>
        <v>OK</v>
      </c>
    </row>
    <row r="43" spans="1:27" ht="13.5" customHeight="1">
      <c r="A43" s="112"/>
      <c r="B43" s="93" t="s">
        <v>56</v>
      </c>
      <c r="C43" s="95"/>
      <c r="D43" s="67">
        <v>30</v>
      </c>
      <c r="E43" s="76"/>
      <c r="F43" s="76">
        <v>0</v>
      </c>
      <c r="G43" s="74">
        <f t="shared" si="0"/>
        <v>0</v>
      </c>
      <c r="H43" s="96">
        <f t="shared" si="1"/>
        <v>0</v>
      </c>
      <c r="I43" s="74">
        <f t="shared" si="2"/>
        <v>0</v>
      </c>
      <c r="J43" s="71">
        <f t="shared" si="3"/>
        <v>0</v>
      </c>
      <c r="K43" s="74">
        <f t="shared" si="4"/>
        <v>0</v>
      </c>
      <c r="L43" s="96">
        <f t="shared" si="5"/>
        <v>0</v>
      </c>
      <c r="M43" s="74">
        <f t="shared" si="6"/>
        <v>0</v>
      </c>
      <c r="N43" s="74">
        <f t="shared" si="7"/>
        <v>0</v>
      </c>
      <c r="O43" s="74">
        <f t="shared" si="8"/>
        <v>0</v>
      </c>
      <c r="P43" s="67"/>
      <c r="Q43" s="74">
        <f t="shared" si="9"/>
        <v>0</v>
      </c>
      <c r="R43" s="74">
        <f t="shared" si="10"/>
        <v>0</v>
      </c>
      <c r="S43" s="96">
        <f t="shared" si="11"/>
        <v>0</v>
      </c>
      <c r="T43" s="74">
        <f t="shared" si="12"/>
        <v>0</v>
      </c>
      <c r="U43" s="74">
        <f t="shared" si="13"/>
        <v>0</v>
      </c>
      <c r="V43" s="74">
        <f t="shared" si="14"/>
        <v>0</v>
      </c>
      <c r="W43" s="67"/>
      <c r="X43" s="74">
        <f t="shared" si="15"/>
        <v>0</v>
      </c>
      <c r="Y43" s="74">
        <f t="shared" si="16"/>
        <v>0</v>
      </c>
      <c r="Z43" s="121">
        <f t="shared" si="17"/>
        <v>0</v>
      </c>
      <c r="AA43" s="148" t="str">
        <f t="shared" si="18"/>
        <v>OK</v>
      </c>
    </row>
    <row r="44" spans="1:27" ht="12" customHeight="1">
      <c r="A44" s="112"/>
      <c r="B44" s="93" t="s">
        <v>56</v>
      </c>
      <c r="C44" s="95"/>
      <c r="D44" s="67">
        <v>30</v>
      </c>
      <c r="E44" s="76"/>
      <c r="F44" s="76">
        <v>0</v>
      </c>
      <c r="G44" s="74">
        <f t="shared" si="0"/>
        <v>0</v>
      </c>
      <c r="H44" s="96">
        <f t="shared" si="1"/>
        <v>0</v>
      </c>
      <c r="I44" s="74">
        <f t="shared" si="2"/>
        <v>0</v>
      </c>
      <c r="J44" s="71">
        <f t="shared" si="3"/>
        <v>0</v>
      </c>
      <c r="K44" s="74">
        <f t="shared" si="4"/>
        <v>0</v>
      </c>
      <c r="L44" s="96">
        <f t="shared" si="5"/>
        <v>0</v>
      </c>
      <c r="M44" s="74">
        <f t="shared" si="6"/>
        <v>0</v>
      </c>
      <c r="N44" s="74">
        <f t="shared" si="7"/>
        <v>0</v>
      </c>
      <c r="O44" s="74">
        <f t="shared" si="8"/>
        <v>0</v>
      </c>
      <c r="P44" s="67"/>
      <c r="Q44" s="74">
        <f t="shared" si="9"/>
        <v>0</v>
      </c>
      <c r="R44" s="74">
        <f t="shared" si="10"/>
        <v>0</v>
      </c>
      <c r="S44" s="96">
        <f t="shared" si="11"/>
        <v>0</v>
      </c>
      <c r="T44" s="74">
        <f t="shared" si="12"/>
        <v>0</v>
      </c>
      <c r="U44" s="74">
        <f t="shared" si="13"/>
        <v>0</v>
      </c>
      <c r="V44" s="74">
        <f t="shared" si="14"/>
        <v>0</v>
      </c>
      <c r="W44" s="67"/>
      <c r="X44" s="74">
        <f t="shared" si="15"/>
        <v>0</v>
      </c>
      <c r="Y44" s="74">
        <f t="shared" si="16"/>
        <v>0</v>
      </c>
      <c r="Z44" s="121">
        <f t="shared" si="17"/>
        <v>0</v>
      </c>
      <c r="AA44" s="148" t="str">
        <f t="shared" si="18"/>
        <v>OK</v>
      </c>
    </row>
    <row r="45" spans="1:27" ht="12" customHeight="1">
      <c r="A45" s="112"/>
      <c r="B45" s="93" t="s">
        <v>56</v>
      </c>
      <c r="C45" s="95"/>
      <c r="D45" s="67">
        <v>30</v>
      </c>
      <c r="E45" s="76"/>
      <c r="F45" s="76">
        <v>0</v>
      </c>
      <c r="G45" s="74">
        <f t="shared" si="0"/>
        <v>0</v>
      </c>
      <c r="H45" s="96">
        <f t="shared" si="1"/>
        <v>0</v>
      </c>
      <c r="I45" s="74">
        <f t="shared" si="2"/>
        <v>0</v>
      </c>
      <c r="J45" s="71">
        <f t="shared" si="3"/>
        <v>0</v>
      </c>
      <c r="K45" s="74">
        <f t="shared" si="4"/>
        <v>0</v>
      </c>
      <c r="L45" s="96">
        <f t="shared" si="5"/>
        <v>0</v>
      </c>
      <c r="M45" s="74">
        <f t="shared" si="6"/>
        <v>0</v>
      </c>
      <c r="N45" s="74">
        <f t="shared" si="7"/>
        <v>0</v>
      </c>
      <c r="O45" s="74">
        <f t="shared" si="8"/>
        <v>0</v>
      </c>
      <c r="P45" s="67"/>
      <c r="Q45" s="74">
        <f t="shared" si="9"/>
        <v>0</v>
      </c>
      <c r="R45" s="74">
        <f t="shared" si="10"/>
        <v>0</v>
      </c>
      <c r="S45" s="96">
        <f t="shared" si="11"/>
        <v>0</v>
      </c>
      <c r="T45" s="74">
        <f t="shared" si="12"/>
        <v>0</v>
      </c>
      <c r="U45" s="74">
        <f t="shared" si="13"/>
        <v>0</v>
      </c>
      <c r="V45" s="74">
        <f t="shared" si="14"/>
        <v>0</v>
      </c>
      <c r="W45" s="67"/>
      <c r="X45" s="74">
        <f t="shared" si="15"/>
        <v>0</v>
      </c>
      <c r="Y45" s="74">
        <f t="shared" si="16"/>
        <v>0</v>
      </c>
      <c r="Z45" s="121">
        <f t="shared" si="17"/>
        <v>0</v>
      </c>
      <c r="AA45" s="148" t="str">
        <f t="shared" si="18"/>
        <v>OK</v>
      </c>
    </row>
    <row r="46" spans="1:27" ht="12" customHeight="1">
      <c r="A46" s="112"/>
      <c r="B46" s="93" t="s">
        <v>56</v>
      </c>
      <c r="C46" s="95"/>
      <c r="D46" s="67">
        <v>30</v>
      </c>
      <c r="E46" s="76"/>
      <c r="F46" s="76">
        <v>0</v>
      </c>
      <c r="G46" s="74">
        <f t="shared" si="0"/>
        <v>0</v>
      </c>
      <c r="H46" s="96">
        <f t="shared" si="1"/>
        <v>0</v>
      </c>
      <c r="I46" s="74">
        <f t="shared" si="2"/>
        <v>0</v>
      </c>
      <c r="J46" s="71">
        <f t="shared" si="3"/>
        <v>0</v>
      </c>
      <c r="K46" s="74">
        <f t="shared" si="4"/>
        <v>0</v>
      </c>
      <c r="L46" s="96">
        <f t="shared" si="5"/>
        <v>0</v>
      </c>
      <c r="M46" s="74">
        <f t="shared" si="6"/>
        <v>0</v>
      </c>
      <c r="N46" s="74">
        <f t="shared" si="7"/>
        <v>0</v>
      </c>
      <c r="O46" s="74">
        <f t="shared" si="8"/>
        <v>0</v>
      </c>
      <c r="P46" s="67"/>
      <c r="Q46" s="74">
        <f t="shared" si="9"/>
        <v>0</v>
      </c>
      <c r="R46" s="74">
        <f t="shared" si="10"/>
        <v>0</v>
      </c>
      <c r="S46" s="96">
        <f t="shared" si="11"/>
        <v>0</v>
      </c>
      <c r="T46" s="74">
        <f t="shared" si="12"/>
        <v>0</v>
      </c>
      <c r="U46" s="74">
        <f t="shared" si="13"/>
        <v>0</v>
      </c>
      <c r="V46" s="74">
        <f t="shared" si="14"/>
        <v>0</v>
      </c>
      <c r="W46" s="67"/>
      <c r="X46" s="74">
        <f t="shared" si="15"/>
        <v>0</v>
      </c>
      <c r="Y46" s="74">
        <f t="shared" si="16"/>
        <v>0</v>
      </c>
      <c r="Z46" s="121">
        <f t="shared" si="17"/>
        <v>0</v>
      </c>
      <c r="AA46" s="148" t="str">
        <f t="shared" si="18"/>
        <v>OK</v>
      </c>
    </row>
    <row r="47" spans="1:27" ht="12" customHeight="1">
      <c r="A47" s="112"/>
      <c r="B47" s="93" t="s">
        <v>56</v>
      </c>
      <c r="C47" s="95"/>
      <c r="D47" s="67">
        <v>30</v>
      </c>
      <c r="E47" s="76"/>
      <c r="F47" s="76">
        <v>0</v>
      </c>
      <c r="G47" s="74">
        <f t="shared" si="0"/>
        <v>0</v>
      </c>
      <c r="H47" s="96">
        <f t="shared" si="1"/>
        <v>0</v>
      </c>
      <c r="I47" s="74">
        <f t="shared" si="2"/>
        <v>0</v>
      </c>
      <c r="J47" s="71">
        <f t="shared" si="3"/>
        <v>0</v>
      </c>
      <c r="K47" s="74">
        <f t="shared" si="4"/>
        <v>0</v>
      </c>
      <c r="L47" s="96">
        <f t="shared" si="5"/>
        <v>0</v>
      </c>
      <c r="M47" s="74">
        <f t="shared" si="6"/>
        <v>0</v>
      </c>
      <c r="N47" s="74">
        <f t="shared" si="7"/>
        <v>0</v>
      </c>
      <c r="O47" s="74">
        <f t="shared" si="8"/>
        <v>0</v>
      </c>
      <c r="P47" s="67"/>
      <c r="Q47" s="74">
        <f t="shared" si="9"/>
        <v>0</v>
      </c>
      <c r="R47" s="74">
        <f t="shared" si="10"/>
        <v>0</v>
      </c>
      <c r="S47" s="96">
        <f t="shared" si="11"/>
        <v>0</v>
      </c>
      <c r="T47" s="74">
        <f t="shared" si="12"/>
        <v>0</v>
      </c>
      <c r="U47" s="74">
        <f t="shared" si="13"/>
        <v>0</v>
      </c>
      <c r="V47" s="74">
        <f t="shared" si="14"/>
        <v>0</v>
      </c>
      <c r="W47" s="67"/>
      <c r="X47" s="74">
        <f t="shared" si="15"/>
        <v>0</v>
      </c>
      <c r="Y47" s="74">
        <f t="shared" si="16"/>
        <v>0</v>
      </c>
      <c r="Z47" s="121">
        <f t="shared" si="17"/>
        <v>0</v>
      </c>
      <c r="AA47" s="148" t="str">
        <f t="shared" si="18"/>
        <v>OK</v>
      </c>
    </row>
    <row r="48" spans="1:27" ht="12.75">
      <c r="A48" s="112"/>
      <c r="B48" s="93" t="s">
        <v>56</v>
      </c>
      <c r="C48" s="95"/>
      <c r="D48" s="67">
        <v>30</v>
      </c>
      <c r="E48" s="76"/>
      <c r="F48" s="76">
        <v>0</v>
      </c>
      <c r="G48" s="74">
        <f t="shared" si="0"/>
        <v>0</v>
      </c>
      <c r="H48" s="96">
        <f t="shared" si="1"/>
        <v>0</v>
      </c>
      <c r="I48" s="74">
        <f t="shared" si="2"/>
        <v>0</v>
      </c>
      <c r="J48" s="71">
        <f t="shared" si="3"/>
        <v>0</v>
      </c>
      <c r="K48" s="74">
        <f t="shared" si="4"/>
        <v>0</v>
      </c>
      <c r="L48" s="96">
        <f t="shared" si="5"/>
        <v>0</v>
      </c>
      <c r="M48" s="74">
        <f t="shared" si="6"/>
        <v>0</v>
      </c>
      <c r="N48" s="74">
        <f t="shared" si="7"/>
        <v>0</v>
      </c>
      <c r="O48" s="74">
        <f t="shared" si="8"/>
        <v>0</v>
      </c>
      <c r="P48" s="67"/>
      <c r="Q48" s="74">
        <f t="shared" si="9"/>
        <v>0</v>
      </c>
      <c r="R48" s="74">
        <f t="shared" si="10"/>
        <v>0</v>
      </c>
      <c r="S48" s="96">
        <f t="shared" si="11"/>
        <v>0</v>
      </c>
      <c r="T48" s="74">
        <f t="shared" si="12"/>
        <v>0</v>
      </c>
      <c r="U48" s="74">
        <f t="shared" si="13"/>
        <v>0</v>
      </c>
      <c r="V48" s="74">
        <f t="shared" si="14"/>
        <v>0</v>
      </c>
      <c r="W48" s="67"/>
      <c r="X48" s="74">
        <f t="shared" si="15"/>
        <v>0</v>
      </c>
      <c r="Y48" s="74">
        <f t="shared" si="16"/>
        <v>0</v>
      </c>
      <c r="Z48" s="121">
        <f t="shared" si="17"/>
        <v>0</v>
      </c>
      <c r="AA48" s="148" t="str">
        <f t="shared" si="18"/>
        <v>OK</v>
      </c>
    </row>
    <row r="49" spans="1:27" ht="12.75">
      <c r="A49" s="112"/>
      <c r="B49" s="93" t="s">
        <v>56</v>
      </c>
      <c r="C49" s="95"/>
      <c r="D49" s="67">
        <v>30</v>
      </c>
      <c r="E49" s="76"/>
      <c r="F49" s="76">
        <v>0</v>
      </c>
      <c r="G49" s="74">
        <f t="shared" si="0"/>
        <v>0</v>
      </c>
      <c r="H49" s="96">
        <f t="shared" si="1"/>
        <v>0</v>
      </c>
      <c r="I49" s="74">
        <f t="shared" si="2"/>
        <v>0</v>
      </c>
      <c r="J49" s="71">
        <f t="shared" si="3"/>
        <v>0</v>
      </c>
      <c r="K49" s="74">
        <f t="shared" si="4"/>
        <v>0</v>
      </c>
      <c r="L49" s="96">
        <f t="shared" si="5"/>
        <v>0</v>
      </c>
      <c r="M49" s="74">
        <f t="shared" si="6"/>
        <v>0</v>
      </c>
      <c r="N49" s="74">
        <f t="shared" si="7"/>
        <v>0</v>
      </c>
      <c r="O49" s="74">
        <f t="shared" si="8"/>
        <v>0</v>
      </c>
      <c r="P49" s="67"/>
      <c r="Q49" s="74">
        <f t="shared" si="9"/>
        <v>0</v>
      </c>
      <c r="R49" s="74">
        <f t="shared" si="10"/>
        <v>0</v>
      </c>
      <c r="S49" s="96">
        <f t="shared" si="11"/>
        <v>0</v>
      </c>
      <c r="T49" s="74">
        <f t="shared" si="12"/>
        <v>0</v>
      </c>
      <c r="U49" s="74">
        <f t="shared" si="13"/>
        <v>0</v>
      </c>
      <c r="V49" s="74">
        <f t="shared" si="14"/>
        <v>0</v>
      </c>
      <c r="W49" s="67"/>
      <c r="X49" s="74">
        <f t="shared" si="15"/>
        <v>0</v>
      </c>
      <c r="Y49" s="74">
        <f t="shared" si="16"/>
        <v>0</v>
      </c>
      <c r="Z49" s="121">
        <f t="shared" si="17"/>
        <v>0</v>
      </c>
      <c r="AA49" s="148" t="str">
        <f t="shared" si="18"/>
        <v>OK</v>
      </c>
    </row>
    <row r="50" spans="1:27" ht="12.75">
      <c r="A50" s="112"/>
      <c r="B50" s="93" t="s">
        <v>56</v>
      </c>
      <c r="C50" s="95"/>
      <c r="D50" s="67">
        <v>30</v>
      </c>
      <c r="E50" s="76"/>
      <c r="F50" s="76">
        <v>0</v>
      </c>
      <c r="G50" s="74">
        <f t="shared" si="0"/>
        <v>0</v>
      </c>
      <c r="H50" s="96">
        <f t="shared" si="1"/>
        <v>0</v>
      </c>
      <c r="I50" s="97">
        <f t="shared" si="2"/>
        <v>0</v>
      </c>
      <c r="J50" s="71">
        <f t="shared" si="3"/>
        <v>0</v>
      </c>
      <c r="K50" s="87">
        <f t="shared" si="4"/>
        <v>0</v>
      </c>
      <c r="L50" s="98">
        <f t="shared" si="5"/>
        <v>0</v>
      </c>
      <c r="M50" s="97">
        <f t="shared" si="6"/>
        <v>0</v>
      </c>
      <c r="N50" s="87">
        <f t="shared" si="7"/>
        <v>0</v>
      </c>
      <c r="O50" s="87">
        <f t="shared" si="8"/>
        <v>0</v>
      </c>
      <c r="P50" s="67"/>
      <c r="Q50" s="87">
        <f t="shared" si="9"/>
        <v>0</v>
      </c>
      <c r="R50" s="87">
        <f t="shared" si="10"/>
        <v>0</v>
      </c>
      <c r="S50" s="98">
        <f t="shared" si="11"/>
        <v>0</v>
      </c>
      <c r="T50" s="97">
        <f t="shared" si="12"/>
        <v>0</v>
      </c>
      <c r="U50" s="87">
        <f t="shared" si="13"/>
        <v>0</v>
      </c>
      <c r="V50" s="87">
        <f t="shared" si="14"/>
        <v>0</v>
      </c>
      <c r="W50" s="67"/>
      <c r="X50" s="87">
        <f t="shared" si="15"/>
        <v>0</v>
      </c>
      <c r="Y50" s="87">
        <f t="shared" si="16"/>
        <v>0</v>
      </c>
      <c r="Z50" s="122">
        <f t="shared" si="17"/>
        <v>0</v>
      </c>
      <c r="AA50" s="148" t="str">
        <f t="shared" si="18"/>
        <v>OK</v>
      </c>
    </row>
    <row r="51" spans="1:27" ht="12.75">
      <c r="A51" s="109"/>
      <c r="D51" s="64"/>
      <c r="E51" s="64"/>
      <c r="F51" s="73"/>
      <c r="G51" s="73"/>
      <c r="H51" s="92"/>
      <c r="I51" s="74"/>
      <c r="J51" s="74"/>
      <c r="K51" s="74"/>
      <c r="L51" s="96"/>
      <c r="M51" s="74"/>
      <c r="N51" s="74"/>
      <c r="O51" s="74"/>
      <c r="P51" s="74"/>
      <c r="Q51" s="74"/>
      <c r="R51" s="74"/>
      <c r="S51" s="96"/>
      <c r="T51" s="74"/>
      <c r="U51" s="74"/>
      <c r="V51" s="74"/>
      <c r="W51" s="74"/>
      <c r="X51" s="74"/>
      <c r="Y51" s="74"/>
      <c r="Z51" s="121"/>
      <c r="AA51" s="147"/>
    </row>
    <row r="52" spans="1:27" ht="13.5" thickBot="1">
      <c r="A52" s="113" t="s">
        <v>59</v>
      </c>
      <c r="B52" s="56"/>
      <c r="C52" s="56"/>
      <c r="D52" s="64"/>
      <c r="E52" s="64"/>
      <c r="F52" s="73"/>
      <c r="G52" s="73"/>
      <c r="H52" s="92"/>
      <c r="I52" s="75">
        <f>SUM(I8:I50)</f>
        <v>211129</v>
      </c>
      <c r="J52" s="74"/>
      <c r="K52" s="75">
        <f>SUM(K8:K50)</f>
        <v>-101265.39633812457</v>
      </c>
      <c r="L52" s="99">
        <f>SUM(L8:L50)</f>
        <v>109863.60366187542</v>
      </c>
      <c r="M52" s="75">
        <f>SUM(M8:M50)</f>
        <v>25670</v>
      </c>
      <c r="N52" s="75">
        <f>SUM(N8:N50)</f>
        <v>0</v>
      </c>
      <c r="O52" s="75">
        <f aca="true" t="shared" si="38" ref="O52:U52">SUM(O8:O50)</f>
        <v>236799</v>
      </c>
      <c r="P52" s="74"/>
      <c r="Q52" s="75">
        <f t="shared" si="38"/>
        <v>-10796.027777777777</v>
      </c>
      <c r="R52" s="75">
        <f t="shared" si="38"/>
        <v>-112061.42411590237</v>
      </c>
      <c r="S52" s="99">
        <f t="shared" si="38"/>
        <v>124737.57588409763</v>
      </c>
      <c r="T52" s="75">
        <f t="shared" si="38"/>
        <v>40250</v>
      </c>
      <c r="U52" s="75">
        <f t="shared" si="38"/>
        <v>0</v>
      </c>
      <c r="V52" s="75">
        <f>SUM(V8:V50)</f>
        <v>277049</v>
      </c>
      <c r="W52" s="74"/>
      <c r="X52" s="75">
        <f>SUM(X8:X50)</f>
        <v>-11361.505555555555</v>
      </c>
      <c r="Y52" s="75">
        <f>SUM(Y8:Y50)</f>
        <v>-123422.9296714579</v>
      </c>
      <c r="Z52" s="123">
        <f>SUM(Z8:Z50)</f>
        <v>153626.0703285421</v>
      </c>
      <c r="AA52" s="147"/>
    </row>
    <row r="53" spans="1:27" ht="14.25" thickBot="1" thickTop="1">
      <c r="A53" s="117"/>
      <c r="B53" s="114"/>
      <c r="C53" s="114"/>
      <c r="D53" s="115"/>
      <c r="E53" s="115"/>
      <c r="F53" s="116"/>
      <c r="G53" s="116"/>
      <c r="H53" s="85"/>
      <c r="I53" s="85"/>
      <c r="J53" s="85"/>
      <c r="K53" s="85"/>
      <c r="L53" s="85"/>
      <c r="M53" s="86"/>
      <c r="N53" s="86"/>
      <c r="O53" s="86"/>
      <c r="P53" s="86"/>
      <c r="Q53" s="86"/>
      <c r="R53" s="86"/>
      <c r="S53" s="86"/>
      <c r="T53" s="86"/>
      <c r="U53" s="86"/>
      <c r="V53" s="86"/>
      <c r="W53" s="86"/>
      <c r="X53" s="86"/>
      <c r="Y53" s="86"/>
      <c r="Z53" s="124"/>
      <c r="AA53" s="149"/>
    </row>
    <row r="54" spans="4:26" ht="12.75">
      <c r="D54" s="64"/>
      <c r="E54" s="64"/>
      <c r="F54" s="73"/>
      <c r="G54" s="73"/>
      <c r="H54" s="74"/>
      <c r="I54" s="74"/>
      <c r="J54" s="74"/>
      <c r="K54" s="74"/>
      <c r="L54" s="74"/>
      <c r="M54" s="54"/>
      <c r="N54" s="54"/>
      <c r="O54" s="54"/>
      <c r="P54" s="54"/>
      <c r="Q54" s="54"/>
      <c r="R54" s="54"/>
      <c r="S54" s="54"/>
      <c r="T54" s="54"/>
      <c r="U54" s="54"/>
      <c r="V54" s="54"/>
      <c r="W54" s="54"/>
      <c r="X54" s="54"/>
      <c r="Y54" s="54"/>
      <c r="Z54" s="54"/>
    </row>
    <row r="55" spans="4:26" ht="12.75">
      <c r="D55" s="64"/>
      <c r="E55" s="64"/>
      <c r="F55" s="73"/>
      <c r="G55" s="73"/>
      <c r="H55" s="74"/>
      <c r="I55" s="74"/>
      <c r="J55" s="74"/>
      <c r="K55" s="74"/>
      <c r="L55" s="74"/>
      <c r="M55" s="54"/>
      <c r="N55" s="54"/>
      <c r="O55" s="54"/>
      <c r="P55" s="54"/>
      <c r="Q55" s="54"/>
      <c r="R55" s="54"/>
      <c r="S55" s="54"/>
      <c r="T55" s="54"/>
      <c r="U55" s="54"/>
      <c r="V55" s="54"/>
      <c r="W55" s="54"/>
      <c r="X55" s="54"/>
      <c r="Y55" s="54"/>
      <c r="Z55" s="54"/>
    </row>
    <row r="56" spans="4:26" ht="12.75">
      <c r="D56" s="64"/>
      <c r="E56" s="64"/>
      <c r="F56" s="73"/>
      <c r="G56" s="73"/>
      <c r="H56" s="74"/>
      <c r="I56" s="74"/>
      <c r="J56" s="74"/>
      <c r="K56" s="74"/>
      <c r="L56" s="74"/>
      <c r="M56" s="54"/>
      <c r="N56" s="54"/>
      <c r="O56" s="54"/>
      <c r="P56" s="54"/>
      <c r="Q56" s="54"/>
      <c r="R56" s="54"/>
      <c r="S56" s="54"/>
      <c r="T56" s="54"/>
      <c r="U56" s="54"/>
      <c r="V56" s="54"/>
      <c r="W56" s="54"/>
      <c r="X56" s="54"/>
      <c r="Y56" s="54"/>
      <c r="Z56" s="54"/>
    </row>
    <row r="57" spans="4:26" ht="12.75">
      <c r="D57" s="64"/>
      <c r="E57" s="64"/>
      <c r="F57" s="73"/>
      <c r="G57" s="73"/>
      <c r="H57" s="74"/>
      <c r="I57" s="74"/>
      <c r="J57" s="74"/>
      <c r="K57" s="74"/>
      <c r="L57" s="74"/>
      <c r="M57" s="54"/>
      <c r="N57" s="54"/>
      <c r="O57" s="54"/>
      <c r="P57" s="54"/>
      <c r="Q57" s="54"/>
      <c r="R57" s="54"/>
      <c r="S57" s="54"/>
      <c r="T57" s="54"/>
      <c r="U57" s="54"/>
      <c r="V57" s="54"/>
      <c r="W57" s="54"/>
      <c r="X57" s="54"/>
      <c r="Y57" s="54"/>
      <c r="Z57" s="54"/>
    </row>
    <row r="58" spans="4:26" ht="12.75">
      <c r="D58" s="64"/>
      <c r="E58" s="64"/>
      <c r="F58" s="73"/>
      <c r="G58" s="73"/>
      <c r="H58" s="74"/>
      <c r="I58" s="74"/>
      <c r="J58" s="74"/>
      <c r="K58" s="74"/>
      <c r="L58" s="74"/>
      <c r="M58" s="54"/>
      <c r="N58" s="54"/>
      <c r="O58" s="54"/>
      <c r="P58" s="54"/>
      <c r="Q58" s="54"/>
      <c r="R58" s="54"/>
      <c r="S58" s="54"/>
      <c r="T58" s="54"/>
      <c r="U58" s="54"/>
      <c r="V58" s="54"/>
      <c r="W58" s="54"/>
      <c r="X58" s="54"/>
      <c r="Y58" s="54"/>
      <c r="Z58" s="54"/>
    </row>
    <row r="59" spans="4:12" ht="12.75">
      <c r="D59" s="64"/>
      <c r="E59" s="64"/>
      <c r="F59" s="73"/>
      <c r="G59" s="73"/>
      <c r="H59" s="73"/>
      <c r="I59" s="73"/>
      <c r="J59" s="73"/>
      <c r="K59" s="73"/>
      <c r="L59" s="73"/>
    </row>
    <row r="60" spans="4:12" ht="12.75">
      <c r="D60" s="64"/>
      <c r="E60" s="64"/>
      <c r="F60" s="73"/>
      <c r="G60" s="73"/>
      <c r="H60" s="73"/>
      <c r="I60" s="73"/>
      <c r="J60" s="73"/>
      <c r="K60" s="73"/>
      <c r="L60" s="73"/>
    </row>
    <row r="61" spans="4:12" ht="12.75">
      <c r="D61" s="64"/>
      <c r="E61" s="64"/>
      <c r="F61" s="73"/>
      <c r="G61" s="73"/>
      <c r="H61" s="73"/>
      <c r="I61" s="73"/>
      <c r="J61" s="73"/>
      <c r="K61" s="73"/>
      <c r="L61" s="73"/>
    </row>
    <row r="62" spans="4:12" ht="12.75">
      <c r="D62" s="64"/>
      <c r="E62" s="64"/>
      <c r="F62" s="73"/>
      <c r="G62" s="73"/>
      <c r="H62" s="73"/>
      <c r="I62" s="73"/>
      <c r="J62" s="73"/>
      <c r="K62" s="73"/>
      <c r="L62" s="73"/>
    </row>
    <row r="63" spans="4:12" ht="12.75">
      <c r="D63" s="64"/>
      <c r="E63" s="64"/>
      <c r="F63" s="73"/>
      <c r="G63" s="73"/>
      <c r="H63" s="73"/>
      <c r="I63" s="73"/>
      <c r="J63" s="73"/>
      <c r="K63" s="73"/>
      <c r="L63" s="73"/>
    </row>
    <row r="64" spans="4:12" ht="12.75">
      <c r="D64" s="64"/>
      <c r="E64" s="64"/>
      <c r="F64" s="73"/>
      <c r="G64" s="73"/>
      <c r="H64" s="73"/>
      <c r="I64" s="73"/>
      <c r="J64" s="73"/>
      <c r="K64" s="73"/>
      <c r="L64" s="73"/>
    </row>
    <row r="65" spans="4:12" ht="12.75">
      <c r="D65" s="64"/>
      <c r="E65" s="64"/>
      <c r="F65" s="73"/>
      <c r="G65" s="73"/>
      <c r="H65" s="73"/>
      <c r="I65" s="73"/>
      <c r="J65" s="73"/>
      <c r="K65" s="73"/>
      <c r="L65" s="73"/>
    </row>
    <row r="66" spans="4:12" ht="12.75">
      <c r="D66" s="64"/>
      <c r="E66" s="64"/>
      <c r="F66" s="73"/>
      <c r="G66" s="73"/>
      <c r="H66" s="73"/>
      <c r="I66" s="73"/>
      <c r="J66" s="73"/>
      <c r="K66" s="73"/>
      <c r="L66" s="73"/>
    </row>
    <row r="67" spans="4:12" ht="12.75">
      <c r="D67" s="64"/>
      <c r="E67" s="64"/>
      <c r="F67" s="73"/>
      <c r="G67" s="73"/>
      <c r="H67" s="73"/>
      <c r="I67" s="73"/>
      <c r="J67" s="73"/>
      <c r="K67" s="73"/>
      <c r="L67" s="73"/>
    </row>
    <row r="68" spans="4:12" ht="12.75">
      <c r="D68" s="64"/>
      <c r="E68" s="64"/>
      <c r="F68" s="73"/>
      <c r="G68" s="73"/>
      <c r="H68" s="73"/>
      <c r="I68" s="73"/>
      <c r="J68" s="73"/>
      <c r="K68" s="73"/>
      <c r="L68" s="73"/>
    </row>
    <row r="69" spans="4:12" ht="12.75">
      <c r="D69" s="64"/>
      <c r="E69" s="64"/>
      <c r="F69" s="73"/>
      <c r="G69" s="73"/>
      <c r="H69" s="73"/>
      <c r="I69" s="73"/>
      <c r="J69" s="73"/>
      <c r="K69" s="73"/>
      <c r="L69" s="73"/>
    </row>
    <row r="70" spans="4:12" ht="12.75">
      <c r="D70" s="64"/>
      <c r="E70" s="64"/>
      <c r="F70" s="73"/>
      <c r="G70" s="73"/>
      <c r="H70" s="73"/>
      <c r="I70" s="73"/>
      <c r="J70" s="73"/>
      <c r="K70" s="73"/>
      <c r="L70" s="73"/>
    </row>
    <row r="71" spans="4:12" ht="12.75">
      <c r="D71" s="64"/>
      <c r="E71" s="64"/>
      <c r="F71" s="73"/>
      <c r="G71" s="73"/>
      <c r="H71" s="73"/>
      <c r="I71" s="73"/>
      <c r="J71" s="73"/>
      <c r="K71" s="73"/>
      <c r="L71" s="73"/>
    </row>
    <row r="72" spans="4:12" ht="12.75">
      <c r="D72" s="64"/>
      <c r="E72" s="64"/>
      <c r="F72" s="73"/>
      <c r="G72" s="73"/>
      <c r="H72" s="73"/>
      <c r="I72" s="73"/>
      <c r="J72" s="73"/>
      <c r="K72" s="73"/>
      <c r="L72" s="73"/>
    </row>
    <row r="73" spans="4:12" ht="12.75">
      <c r="D73" s="64"/>
      <c r="E73" s="64"/>
      <c r="F73" s="73"/>
      <c r="G73" s="73"/>
      <c r="H73" s="73"/>
      <c r="I73" s="73"/>
      <c r="J73" s="73"/>
      <c r="K73" s="73"/>
      <c r="L73" s="73"/>
    </row>
    <row r="74" spans="4:12" ht="12.75">
      <c r="D74" s="64"/>
      <c r="E74" s="64"/>
      <c r="F74" s="73"/>
      <c r="G74" s="73"/>
      <c r="H74" s="73"/>
      <c r="I74" s="73"/>
      <c r="J74" s="73"/>
      <c r="K74" s="73"/>
      <c r="L74" s="73"/>
    </row>
    <row r="75" spans="4:12" ht="12.75">
      <c r="D75" s="64"/>
      <c r="E75" s="64"/>
      <c r="F75" s="73"/>
      <c r="G75" s="73"/>
      <c r="H75" s="73"/>
      <c r="I75" s="73"/>
      <c r="J75" s="73"/>
      <c r="K75" s="73"/>
      <c r="L75" s="73"/>
    </row>
    <row r="76" spans="4:12" ht="12.75">
      <c r="D76" s="64"/>
      <c r="E76" s="64"/>
      <c r="F76" s="73"/>
      <c r="G76" s="73"/>
      <c r="H76" s="73"/>
      <c r="I76" s="73"/>
      <c r="J76" s="73"/>
      <c r="K76" s="73"/>
      <c r="L76" s="73"/>
    </row>
    <row r="77" spans="4:12" ht="12.75">
      <c r="D77" s="64"/>
      <c r="E77" s="64"/>
      <c r="F77" s="73"/>
      <c r="G77" s="73"/>
      <c r="H77" s="73"/>
      <c r="I77" s="73"/>
      <c r="J77" s="73"/>
      <c r="K77" s="73"/>
      <c r="L77" s="73"/>
    </row>
    <row r="78" spans="4:12" ht="12.75">
      <c r="D78" s="64"/>
      <c r="E78" s="64"/>
      <c r="F78" s="73"/>
      <c r="G78" s="73"/>
      <c r="H78" s="73"/>
      <c r="I78" s="73"/>
      <c r="J78" s="73"/>
      <c r="K78" s="73"/>
      <c r="L78" s="73"/>
    </row>
    <row r="79" spans="4:12" ht="12.75">
      <c r="D79" s="64"/>
      <c r="E79" s="64"/>
      <c r="F79" s="73"/>
      <c r="G79" s="73"/>
      <c r="H79" s="73"/>
      <c r="I79" s="73"/>
      <c r="J79" s="73"/>
      <c r="K79" s="73"/>
      <c r="L79" s="73"/>
    </row>
    <row r="80" spans="4:12" ht="12.75">
      <c r="D80" s="64"/>
      <c r="E80" s="64"/>
      <c r="F80" s="73"/>
      <c r="G80" s="73"/>
      <c r="H80" s="73"/>
      <c r="I80" s="73"/>
      <c r="J80" s="73"/>
      <c r="K80" s="73"/>
      <c r="L80" s="73"/>
    </row>
    <row r="81" spans="4:12" ht="12.75">
      <c r="D81" s="73"/>
      <c r="E81" s="73"/>
      <c r="F81" s="73"/>
      <c r="G81" s="73"/>
      <c r="H81" s="73"/>
      <c r="I81" s="73"/>
      <c r="J81" s="73"/>
      <c r="K81" s="73"/>
      <c r="L81" s="73"/>
    </row>
    <row r="82" spans="4:12" ht="12.75">
      <c r="D82" s="73"/>
      <c r="E82" s="73"/>
      <c r="F82" s="73"/>
      <c r="G82" s="73"/>
      <c r="H82" s="73"/>
      <c r="I82" s="73"/>
      <c r="J82" s="73"/>
      <c r="K82" s="73"/>
      <c r="L82" s="73"/>
    </row>
    <row r="83" spans="4:12" ht="12.75">
      <c r="D83" s="73"/>
      <c r="E83" s="73"/>
      <c r="F83" s="73"/>
      <c r="G83" s="73"/>
      <c r="H83" s="73"/>
      <c r="I83" s="73"/>
      <c r="J83" s="73"/>
      <c r="K83" s="73"/>
      <c r="L83" s="73"/>
    </row>
    <row r="84" spans="4:12" ht="12.75">
      <c r="D84" s="73"/>
      <c r="E84" s="73"/>
      <c r="F84" s="73"/>
      <c r="G84" s="73"/>
      <c r="H84" s="73"/>
      <c r="I84" s="73"/>
      <c r="J84" s="73"/>
      <c r="K84" s="73"/>
      <c r="L84" s="73"/>
    </row>
    <row r="85" spans="4:12" ht="12.75">
      <c r="D85" s="73"/>
      <c r="E85" s="73"/>
      <c r="F85" s="73"/>
      <c r="G85" s="73"/>
      <c r="H85" s="73"/>
      <c r="I85" s="73"/>
      <c r="J85" s="73"/>
      <c r="K85" s="73"/>
      <c r="L85" s="73"/>
    </row>
    <row r="86" spans="4:12" ht="12.75">
      <c r="D86" s="73"/>
      <c r="E86" s="73"/>
      <c r="F86" s="73"/>
      <c r="G86" s="73"/>
      <c r="H86" s="73"/>
      <c r="I86" s="73"/>
      <c r="J86" s="73"/>
      <c r="K86" s="73"/>
      <c r="L86" s="73"/>
    </row>
    <row r="87" spans="4:12" ht="12.75">
      <c r="D87" s="73"/>
      <c r="E87" s="73"/>
      <c r="F87" s="73"/>
      <c r="G87" s="73"/>
      <c r="H87" s="73"/>
      <c r="I87" s="73"/>
      <c r="J87" s="73"/>
      <c r="K87" s="73"/>
      <c r="L87" s="73"/>
    </row>
    <row r="88" spans="4:12" ht="12.75">
      <c r="D88" s="73"/>
      <c r="E88" s="73"/>
      <c r="F88" s="73"/>
      <c r="G88" s="73"/>
      <c r="H88" s="73"/>
      <c r="I88" s="73"/>
      <c r="J88" s="73"/>
      <c r="K88" s="73"/>
      <c r="L88" s="73"/>
    </row>
    <row r="89" spans="4:12" ht="12.75">
      <c r="D89" s="73"/>
      <c r="E89" s="73"/>
      <c r="F89" s="73"/>
      <c r="G89" s="73"/>
      <c r="H89" s="73"/>
      <c r="I89" s="73"/>
      <c r="J89" s="73"/>
      <c r="K89" s="73"/>
      <c r="L89" s="73"/>
    </row>
    <row r="90" spans="4:12" ht="12.75">
      <c r="D90" s="73"/>
      <c r="E90" s="73"/>
      <c r="F90" s="73"/>
      <c r="G90" s="73"/>
      <c r="H90" s="73"/>
      <c r="I90" s="73"/>
      <c r="J90" s="73"/>
      <c r="K90" s="73"/>
      <c r="L90" s="73"/>
    </row>
    <row r="91" spans="4:12" ht="12.75">
      <c r="D91" s="73"/>
      <c r="E91" s="73"/>
      <c r="F91" s="73"/>
      <c r="G91" s="73"/>
      <c r="H91" s="73"/>
      <c r="I91" s="73"/>
      <c r="J91" s="73"/>
      <c r="K91" s="73"/>
      <c r="L91" s="73"/>
    </row>
    <row r="92" spans="4:12" ht="12.75">
      <c r="D92" s="73"/>
      <c r="E92" s="73"/>
      <c r="F92" s="73"/>
      <c r="G92" s="73"/>
      <c r="H92" s="73"/>
      <c r="I92" s="73"/>
      <c r="J92" s="73"/>
      <c r="K92" s="73"/>
      <c r="L92" s="73"/>
    </row>
    <row r="93" spans="4:12" ht="12.75">
      <c r="D93" s="73"/>
      <c r="E93" s="73"/>
      <c r="F93" s="73"/>
      <c r="G93" s="73"/>
      <c r="H93" s="73"/>
      <c r="I93" s="73"/>
      <c r="J93" s="73"/>
      <c r="K93" s="73"/>
      <c r="L93" s="73"/>
    </row>
    <row r="94" spans="4:12" ht="12.75">
      <c r="D94" s="73"/>
      <c r="E94" s="73"/>
      <c r="F94" s="73"/>
      <c r="G94" s="73"/>
      <c r="H94" s="73"/>
      <c r="I94" s="73"/>
      <c r="J94" s="73"/>
      <c r="K94" s="73"/>
      <c r="L94" s="73"/>
    </row>
    <row r="95" spans="4:12" ht="12.75">
      <c r="D95" s="73"/>
      <c r="E95" s="73"/>
      <c r="F95" s="73"/>
      <c r="G95" s="73"/>
      <c r="H95" s="73"/>
      <c r="I95" s="73"/>
      <c r="J95" s="73"/>
      <c r="K95" s="73"/>
      <c r="L95" s="73"/>
    </row>
    <row r="96" spans="4:12" ht="12.75">
      <c r="D96" s="73"/>
      <c r="E96" s="73"/>
      <c r="F96" s="73"/>
      <c r="G96" s="73"/>
      <c r="H96" s="73"/>
      <c r="I96" s="73"/>
      <c r="J96" s="73"/>
      <c r="K96" s="73"/>
      <c r="L96" s="73"/>
    </row>
    <row r="97" spans="4:12" ht="12.75">
      <c r="D97" s="73"/>
      <c r="E97" s="73"/>
      <c r="F97" s="73"/>
      <c r="G97" s="73"/>
      <c r="H97" s="73"/>
      <c r="I97" s="73"/>
      <c r="J97" s="73"/>
      <c r="K97" s="73"/>
      <c r="L97" s="73"/>
    </row>
    <row r="98" spans="4:12" ht="12.75">
      <c r="D98" s="73"/>
      <c r="E98" s="73"/>
      <c r="F98" s="73"/>
      <c r="G98" s="73"/>
      <c r="H98" s="73"/>
      <c r="I98" s="73"/>
      <c r="J98" s="73"/>
      <c r="K98" s="73"/>
      <c r="L98" s="73"/>
    </row>
    <row r="99" spans="4:12" ht="12.75">
      <c r="D99" s="73"/>
      <c r="E99" s="73"/>
      <c r="F99" s="73"/>
      <c r="G99" s="73"/>
      <c r="H99" s="73"/>
      <c r="I99" s="73"/>
      <c r="J99" s="73"/>
      <c r="K99" s="73"/>
      <c r="L99" s="73"/>
    </row>
    <row r="100" spans="4:12" ht="12.75">
      <c r="D100" s="73"/>
      <c r="E100" s="73"/>
      <c r="F100" s="73"/>
      <c r="G100" s="73"/>
      <c r="H100" s="73"/>
      <c r="I100" s="73"/>
      <c r="J100" s="73"/>
      <c r="K100" s="73"/>
      <c r="L100" s="73"/>
    </row>
    <row r="101" spans="4:12" ht="12.75">
      <c r="D101" s="73"/>
      <c r="E101" s="73"/>
      <c r="F101" s="73"/>
      <c r="G101" s="73"/>
      <c r="H101" s="73"/>
      <c r="I101" s="73"/>
      <c r="J101" s="73"/>
      <c r="K101" s="73"/>
      <c r="L101" s="73"/>
    </row>
    <row r="102" spans="4:12" ht="12.75">
      <c r="D102" s="73"/>
      <c r="E102" s="73"/>
      <c r="F102" s="73"/>
      <c r="G102" s="73"/>
      <c r="H102" s="73"/>
      <c r="I102" s="73"/>
      <c r="J102" s="73"/>
      <c r="K102" s="73"/>
      <c r="L102" s="73"/>
    </row>
    <row r="103" spans="4:12" ht="12.75">
      <c r="D103" s="73"/>
      <c r="E103" s="73"/>
      <c r="F103" s="73"/>
      <c r="G103" s="73"/>
      <c r="H103" s="73"/>
      <c r="I103" s="73"/>
      <c r="J103" s="73"/>
      <c r="K103" s="73"/>
      <c r="L103" s="73"/>
    </row>
    <row r="104" spans="4:12" ht="12.75">
      <c r="D104" s="73"/>
      <c r="E104" s="73"/>
      <c r="F104" s="73"/>
      <c r="G104" s="73"/>
      <c r="H104" s="73"/>
      <c r="I104" s="73"/>
      <c r="J104" s="73"/>
      <c r="K104" s="73"/>
      <c r="L104" s="73"/>
    </row>
    <row r="105" spans="4:12" ht="12.75">
      <c r="D105" s="73"/>
      <c r="E105" s="73"/>
      <c r="F105" s="73"/>
      <c r="G105" s="73"/>
      <c r="H105" s="73"/>
      <c r="I105" s="73"/>
      <c r="J105" s="73"/>
      <c r="K105" s="73"/>
      <c r="L105" s="73"/>
    </row>
    <row r="106" spans="4:12" ht="12.75">
      <c r="D106" s="73"/>
      <c r="E106" s="73"/>
      <c r="F106" s="73"/>
      <c r="G106" s="73"/>
      <c r="H106" s="73"/>
      <c r="I106" s="73"/>
      <c r="J106" s="73"/>
      <c r="K106" s="73"/>
      <c r="L106" s="73"/>
    </row>
    <row r="107" spans="4:12" ht="12.75">
      <c r="D107" s="73"/>
      <c r="E107" s="73"/>
      <c r="F107" s="73"/>
      <c r="G107" s="73"/>
      <c r="H107" s="73"/>
      <c r="I107" s="73"/>
      <c r="J107" s="73"/>
      <c r="K107" s="73"/>
      <c r="L107" s="73"/>
    </row>
    <row r="108" spans="4:12" ht="12.75">
      <c r="D108" s="73"/>
      <c r="E108" s="73"/>
      <c r="F108" s="73"/>
      <c r="G108" s="73"/>
      <c r="H108" s="73"/>
      <c r="I108" s="73"/>
      <c r="J108" s="73"/>
      <c r="K108" s="73"/>
      <c r="L108" s="73"/>
    </row>
    <row r="109" spans="4:12" ht="12.75">
      <c r="D109" s="73"/>
      <c r="E109" s="73"/>
      <c r="F109" s="73"/>
      <c r="G109" s="73"/>
      <c r="H109" s="73"/>
      <c r="I109" s="73"/>
      <c r="J109" s="73"/>
      <c r="K109" s="73"/>
      <c r="L109" s="73"/>
    </row>
    <row r="110" spans="4:12" ht="12.75">
      <c r="D110" s="73"/>
      <c r="E110" s="73"/>
      <c r="F110" s="73"/>
      <c r="G110" s="73"/>
      <c r="H110" s="73"/>
      <c r="I110" s="73"/>
      <c r="J110" s="73"/>
      <c r="K110" s="73"/>
      <c r="L110" s="73"/>
    </row>
    <row r="111" spans="4:12" ht="12.75">
      <c r="D111" s="73"/>
      <c r="E111" s="73"/>
      <c r="F111" s="73"/>
      <c r="G111" s="73"/>
      <c r="H111" s="73"/>
      <c r="I111" s="73"/>
      <c r="J111" s="73"/>
      <c r="K111" s="73"/>
      <c r="L111" s="73"/>
    </row>
    <row r="112" spans="4:12" ht="12.75">
      <c r="D112" s="73"/>
      <c r="E112" s="73"/>
      <c r="F112" s="73"/>
      <c r="G112" s="73"/>
      <c r="H112" s="73"/>
      <c r="I112" s="73"/>
      <c r="J112" s="73"/>
      <c r="K112" s="73"/>
      <c r="L112" s="73"/>
    </row>
    <row r="113" spans="4:12" ht="12.75">
      <c r="D113" s="73"/>
      <c r="E113" s="73"/>
      <c r="F113" s="73"/>
      <c r="G113" s="73"/>
      <c r="H113" s="73"/>
      <c r="I113" s="73"/>
      <c r="J113" s="73"/>
      <c r="K113" s="73"/>
      <c r="L113" s="73"/>
    </row>
    <row r="114" spans="4:12" ht="12.75">
      <c r="D114" s="73"/>
      <c r="E114" s="73"/>
      <c r="F114" s="73"/>
      <c r="G114" s="73"/>
      <c r="H114" s="73"/>
      <c r="I114" s="73"/>
      <c r="J114" s="73"/>
      <c r="K114" s="73"/>
      <c r="L114" s="73"/>
    </row>
    <row r="115" spans="4:12" ht="12.75">
      <c r="D115" s="73"/>
      <c r="E115" s="73"/>
      <c r="F115" s="73"/>
      <c r="G115" s="73"/>
      <c r="H115" s="73"/>
      <c r="I115" s="73"/>
      <c r="J115" s="73"/>
      <c r="K115" s="73"/>
      <c r="L115" s="73"/>
    </row>
    <row r="116" spans="4:12" ht="12.75">
      <c r="D116" s="73"/>
      <c r="E116" s="73"/>
      <c r="F116" s="73"/>
      <c r="G116" s="73"/>
      <c r="H116" s="73"/>
      <c r="I116" s="73"/>
      <c r="J116" s="73"/>
      <c r="K116" s="73"/>
      <c r="L116" s="73"/>
    </row>
    <row r="117" spans="4:12" ht="12.75">
      <c r="D117" s="73"/>
      <c r="E117" s="73"/>
      <c r="F117" s="73"/>
      <c r="G117" s="73"/>
      <c r="H117" s="73"/>
      <c r="I117" s="73"/>
      <c r="J117" s="73"/>
      <c r="K117" s="73"/>
      <c r="L117" s="73"/>
    </row>
    <row r="118" spans="4:12" ht="12.75">
      <c r="D118" s="73"/>
      <c r="E118" s="73"/>
      <c r="F118" s="73"/>
      <c r="G118" s="73"/>
      <c r="H118" s="73"/>
      <c r="I118" s="73"/>
      <c r="J118" s="73"/>
      <c r="K118" s="73"/>
      <c r="L118" s="73"/>
    </row>
    <row r="119" spans="4:12" ht="12.75">
      <c r="D119" s="73"/>
      <c r="E119" s="73"/>
      <c r="F119" s="73"/>
      <c r="G119" s="73"/>
      <c r="H119" s="73"/>
      <c r="I119" s="73"/>
      <c r="J119" s="73"/>
      <c r="K119" s="73"/>
      <c r="L119" s="73"/>
    </row>
    <row r="120" spans="4:12" ht="12.75">
      <c r="D120" s="73"/>
      <c r="E120" s="73"/>
      <c r="F120" s="73"/>
      <c r="G120" s="73"/>
      <c r="H120" s="73"/>
      <c r="I120" s="73"/>
      <c r="J120" s="73"/>
      <c r="K120" s="73"/>
      <c r="L120" s="73"/>
    </row>
    <row r="121" spans="4:12" ht="12.75">
      <c r="D121" s="73"/>
      <c r="E121" s="73"/>
      <c r="F121" s="73"/>
      <c r="G121" s="73"/>
      <c r="H121" s="73"/>
      <c r="I121" s="73"/>
      <c r="J121" s="73"/>
      <c r="K121" s="73"/>
      <c r="L121" s="73"/>
    </row>
    <row r="122" spans="4:12" ht="12.75">
      <c r="D122" s="73"/>
      <c r="E122" s="73"/>
      <c r="F122" s="73"/>
      <c r="G122" s="73"/>
      <c r="H122" s="73"/>
      <c r="I122" s="73"/>
      <c r="J122" s="73"/>
      <c r="K122" s="73"/>
      <c r="L122" s="73"/>
    </row>
    <row r="123" spans="4:12" ht="12.75">
      <c r="D123" s="73"/>
      <c r="E123" s="73"/>
      <c r="F123" s="73"/>
      <c r="G123" s="73"/>
      <c r="H123" s="73"/>
      <c r="I123" s="73"/>
      <c r="J123" s="73"/>
      <c r="K123" s="73"/>
      <c r="L123" s="73"/>
    </row>
    <row r="124" spans="4:12" ht="12.75">
      <c r="D124" s="73"/>
      <c r="E124" s="73"/>
      <c r="F124" s="73"/>
      <c r="G124" s="73"/>
      <c r="H124" s="73"/>
      <c r="I124" s="73"/>
      <c r="J124" s="73"/>
      <c r="K124" s="73"/>
      <c r="L124" s="73"/>
    </row>
    <row r="125" spans="4:12" ht="12.75">
      <c r="D125" s="73"/>
      <c r="E125" s="73"/>
      <c r="F125" s="73"/>
      <c r="G125" s="73"/>
      <c r="H125" s="73"/>
      <c r="I125" s="73"/>
      <c r="J125" s="73"/>
      <c r="K125" s="73"/>
      <c r="L125" s="73"/>
    </row>
    <row r="126" spans="4:12" ht="12.75">
      <c r="D126" s="73"/>
      <c r="E126" s="73"/>
      <c r="F126" s="73"/>
      <c r="G126" s="73"/>
      <c r="H126" s="73"/>
      <c r="I126" s="73"/>
      <c r="J126" s="73"/>
      <c r="K126" s="73"/>
      <c r="L126" s="73"/>
    </row>
    <row r="127" spans="4:12" ht="12.75">
      <c r="D127" s="73"/>
      <c r="E127" s="73"/>
      <c r="F127" s="73"/>
      <c r="G127" s="73"/>
      <c r="H127" s="73"/>
      <c r="I127" s="73"/>
      <c r="J127" s="73"/>
      <c r="K127" s="73"/>
      <c r="L127" s="73"/>
    </row>
    <row r="128" spans="4:12" ht="12.75">
      <c r="D128" s="73"/>
      <c r="E128" s="73"/>
      <c r="F128" s="73"/>
      <c r="G128" s="73"/>
      <c r="H128" s="73"/>
      <c r="I128" s="73"/>
      <c r="J128" s="73"/>
      <c r="K128" s="73"/>
      <c r="L128" s="73"/>
    </row>
    <row r="129" spans="4:12" ht="12.75">
      <c r="D129" s="73"/>
      <c r="E129" s="73"/>
      <c r="F129" s="73"/>
      <c r="G129" s="73"/>
      <c r="H129" s="73"/>
      <c r="I129" s="73"/>
      <c r="J129" s="73"/>
      <c r="K129" s="73"/>
      <c r="L129" s="73"/>
    </row>
    <row r="130" spans="4:12" ht="12.75">
      <c r="D130" s="73"/>
      <c r="E130" s="73"/>
      <c r="F130" s="73"/>
      <c r="G130" s="73"/>
      <c r="H130" s="73"/>
      <c r="I130" s="73"/>
      <c r="J130" s="73"/>
      <c r="K130" s="73"/>
      <c r="L130" s="73"/>
    </row>
    <row r="131" spans="4:12" ht="12.75">
      <c r="D131" s="73"/>
      <c r="E131" s="73"/>
      <c r="F131" s="73"/>
      <c r="G131" s="73"/>
      <c r="H131" s="73"/>
      <c r="I131" s="73"/>
      <c r="J131" s="73"/>
      <c r="K131" s="73"/>
      <c r="L131" s="73"/>
    </row>
    <row r="132" spans="4:12" ht="12.75">
      <c r="D132" s="73"/>
      <c r="E132" s="73"/>
      <c r="F132" s="73"/>
      <c r="G132" s="73"/>
      <c r="H132" s="73"/>
      <c r="I132" s="73"/>
      <c r="J132" s="73"/>
      <c r="K132" s="73"/>
      <c r="L132" s="73"/>
    </row>
    <row r="133" spans="4:12" ht="12.75">
      <c r="D133" s="73"/>
      <c r="E133" s="73"/>
      <c r="F133" s="73"/>
      <c r="G133" s="73"/>
      <c r="H133" s="73"/>
      <c r="I133" s="73"/>
      <c r="J133" s="73"/>
      <c r="K133" s="73"/>
      <c r="L133" s="73"/>
    </row>
    <row r="134" spans="4:12" ht="12.75">
      <c r="D134" s="73"/>
      <c r="E134" s="73"/>
      <c r="F134" s="73"/>
      <c r="G134" s="73"/>
      <c r="H134" s="73"/>
      <c r="I134" s="73"/>
      <c r="J134" s="73"/>
      <c r="K134" s="73"/>
      <c r="L134" s="73"/>
    </row>
    <row r="135" spans="4:12" ht="12.75">
      <c r="D135" s="73"/>
      <c r="E135" s="73"/>
      <c r="F135" s="73"/>
      <c r="G135" s="73"/>
      <c r="H135" s="73"/>
      <c r="I135" s="73"/>
      <c r="J135" s="73"/>
      <c r="K135" s="73"/>
      <c r="L135" s="73"/>
    </row>
    <row r="136" spans="4:12" ht="12.75">
      <c r="D136" s="73"/>
      <c r="E136" s="73"/>
      <c r="F136" s="73"/>
      <c r="G136" s="73"/>
      <c r="H136" s="73"/>
      <c r="I136" s="73"/>
      <c r="J136" s="73"/>
      <c r="K136" s="73"/>
      <c r="L136" s="73"/>
    </row>
    <row r="137" spans="4:12" ht="12.75">
      <c r="D137" s="73"/>
      <c r="E137" s="73"/>
      <c r="F137" s="73"/>
      <c r="G137" s="73"/>
      <c r="H137" s="73"/>
      <c r="I137" s="73"/>
      <c r="J137" s="73"/>
      <c r="K137" s="73"/>
      <c r="L137" s="73"/>
    </row>
    <row r="138" spans="4:12" ht="12.75">
      <c r="D138" s="73"/>
      <c r="E138" s="73"/>
      <c r="F138" s="73"/>
      <c r="G138" s="73"/>
      <c r="H138" s="73"/>
      <c r="I138" s="73"/>
      <c r="J138" s="73"/>
      <c r="K138" s="73"/>
      <c r="L138" s="73"/>
    </row>
    <row r="139" spans="4:12" ht="12.75">
      <c r="D139" s="73"/>
      <c r="E139" s="73"/>
      <c r="F139" s="73"/>
      <c r="G139" s="73"/>
      <c r="H139" s="73"/>
      <c r="I139" s="73"/>
      <c r="J139" s="73"/>
      <c r="K139" s="73"/>
      <c r="L139" s="73"/>
    </row>
    <row r="140" spans="4:12" ht="12.75">
      <c r="D140" s="73"/>
      <c r="E140" s="73"/>
      <c r="F140" s="73"/>
      <c r="G140" s="73"/>
      <c r="H140" s="73"/>
      <c r="I140" s="73"/>
      <c r="J140" s="73"/>
      <c r="K140" s="73"/>
      <c r="L140" s="73"/>
    </row>
    <row r="141" spans="4:12" ht="12.75">
      <c r="D141" s="73"/>
      <c r="E141" s="73"/>
      <c r="F141" s="73"/>
      <c r="G141" s="73"/>
      <c r="H141" s="73"/>
      <c r="I141" s="73"/>
      <c r="J141" s="73"/>
      <c r="K141" s="73"/>
      <c r="L141" s="73"/>
    </row>
    <row r="142" spans="4:12" ht="12.75">
      <c r="D142" s="73"/>
      <c r="E142" s="73"/>
      <c r="F142" s="73"/>
      <c r="G142" s="73"/>
      <c r="H142" s="73"/>
      <c r="I142" s="73"/>
      <c r="J142" s="73"/>
      <c r="K142" s="73"/>
      <c r="L142" s="73"/>
    </row>
    <row r="143" spans="4:12" ht="12.75">
      <c r="D143" s="73"/>
      <c r="E143" s="73"/>
      <c r="F143" s="73"/>
      <c r="G143" s="73"/>
      <c r="H143" s="73"/>
      <c r="I143" s="73"/>
      <c r="J143" s="73"/>
      <c r="K143" s="73"/>
      <c r="L143" s="73"/>
    </row>
    <row r="144" spans="4:12" ht="12.75">
      <c r="D144" s="73"/>
      <c r="E144" s="73"/>
      <c r="F144" s="73"/>
      <c r="G144" s="73"/>
      <c r="H144" s="73"/>
      <c r="I144" s="73"/>
      <c r="J144" s="73"/>
      <c r="K144" s="73"/>
      <c r="L144" s="73"/>
    </row>
    <row r="145" spans="4:12" ht="12.75">
      <c r="D145" s="73"/>
      <c r="E145" s="73"/>
      <c r="F145" s="73"/>
      <c r="G145" s="73"/>
      <c r="H145" s="73"/>
      <c r="I145" s="73"/>
      <c r="J145" s="73"/>
      <c r="K145" s="73"/>
      <c r="L145" s="73"/>
    </row>
    <row r="146" spans="4:12" ht="12.75">
      <c r="D146" s="73"/>
      <c r="E146" s="73"/>
      <c r="F146" s="73"/>
      <c r="G146" s="73"/>
      <c r="H146" s="73"/>
      <c r="I146" s="73"/>
      <c r="J146" s="73"/>
      <c r="K146" s="73"/>
      <c r="L146" s="73"/>
    </row>
    <row r="147" spans="4:12" ht="12.75">
      <c r="D147" s="73"/>
      <c r="E147" s="73"/>
      <c r="F147" s="73"/>
      <c r="G147" s="73"/>
      <c r="H147" s="73"/>
      <c r="I147" s="73"/>
      <c r="J147" s="73"/>
      <c r="K147" s="73"/>
      <c r="L147" s="73"/>
    </row>
    <row r="148" spans="4:12" ht="12.75">
      <c r="D148" s="73"/>
      <c r="E148" s="73"/>
      <c r="F148" s="73"/>
      <c r="G148" s="73"/>
      <c r="H148" s="73"/>
      <c r="I148" s="73"/>
      <c r="J148" s="73"/>
      <c r="K148" s="73"/>
      <c r="L148" s="73"/>
    </row>
    <row r="149" spans="4:12" ht="12.75">
      <c r="D149" s="73"/>
      <c r="E149" s="73"/>
      <c r="F149" s="73"/>
      <c r="G149" s="73"/>
      <c r="H149" s="73"/>
      <c r="I149" s="73"/>
      <c r="J149" s="73"/>
      <c r="K149" s="73"/>
      <c r="L149" s="73"/>
    </row>
    <row r="150" spans="4:12" ht="12.75">
      <c r="D150" s="73"/>
      <c r="E150" s="73"/>
      <c r="F150" s="73"/>
      <c r="G150" s="73"/>
      <c r="H150" s="73"/>
      <c r="I150" s="73"/>
      <c r="J150" s="73"/>
      <c r="K150" s="73"/>
      <c r="L150" s="73"/>
    </row>
    <row r="151" spans="4:12" ht="12.75">
      <c r="D151" s="73"/>
      <c r="E151" s="73"/>
      <c r="F151" s="73"/>
      <c r="G151" s="73"/>
      <c r="H151" s="73"/>
      <c r="I151" s="73"/>
      <c r="J151" s="73"/>
      <c r="K151" s="73"/>
      <c r="L151" s="73"/>
    </row>
    <row r="152" spans="4:12" ht="12.75">
      <c r="D152" s="73"/>
      <c r="E152" s="73"/>
      <c r="F152" s="73"/>
      <c r="G152" s="73"/>
      <c r="H152" s="73"/>
      <c r="I152" s="73"/>
      <c r="J152" s="73"/>
      <c r="K152" s="73"/>
      <c r="L152" s="73"/>
    </row>
    <row r="153" spans="4:12" ht="12.75">
      <c r="D153" s="73"/>
      <c r="E153" s="73"/>
      <c r="F153" s="73"/>
      <c r="G153" s="73"/>
      <c r="H153" s="73"/>
      <c r="I153" s="73"/>
      <c r="J153" s="73"/>
      <c r="K153" s="73"/>
      <c r="L153" s="73"/>
    </row>
    <row r="154" spans="4:12" ht="12.75">
      <c r="D154" s="73"/>
      <c r="E154" s="73"/>
      <c r="F154" s="73"/>
      <c r="G154" s="73"/>
      <c r="H154" s="73"/>
      <c r="I154" s="73"/>
      <c r="J154" s="73"/>
      <c r="K154" s="73"/>
      <c r="L154" s="73"/>
    </row>
    <row r="155" spans="4:12" ht="12.75">
      <c r="D155" s="73"/>
      <c r="E155" s="73"/>
      <c r="F155" s="73"/>
      <c r="G155" s="73"/>
      <c r="H155" s="73"/>
      <c r="I155" s="73"/>
      <c r="J155" s="73"/>
      <c r="K155" s="73"/>
      <c r="L155" s="73"/>
    </row>
    <row r="156" spans="4:12" ht="12.75">
      <c r="D156" s="73"/>
      <c r="E156" s="73"/>
      <c r="F156" s="73"/>
      <c r="G156" s="73"/>
      <c r="H156" s="73"/>
      <c r="I156" s="73"/>
      <c r="J156" s="73"/>
      <c r="K156" s="73"/>
      <c r="L156" s="73"/>
    </row>
    <row r="157" spans="4:12" ht="12.75">
      <c r="D157" s="73"/>
      <c r="E157" s="73"/>
      <c r="F157" s="73"/>
      <c r="G157" s="73"/>
      <c r="H157" s="73"/>
      <c r="I157" s="73"/>
      <c r="J157" s="73"/>
      <c r="K157" s="73"/>
      <c r="L157" s="73"/>
    </row>
    <row r="158" spans="4:12" ht="12.75">
      <c r="D158" s="73"/>
      <c r="E158" s="73"/>
      <c r="F158" s="73"/>
      <c r="G158" s="73"/>
      <c r="H158" s="73"/>
      <c r="I158" s="73"/>
      <c r="J158" s="73"/>
      <c r="K158" s="73"/>
      <c r="L158" s="73"/>
    </row>
    <row r="159" spans="4:12" ht="12.75">
      <c r="D159" s="73"/>
      <c r="E159" s="73"/>
      <c r="F159" s="73"/>
      <c r="G159" s="73"/>
      <c r="H159" s="73"/>
      <c r="I159" s="73"/>
      <c r="J159" s="73"/>
      <c r="K159" s="73"/>
      <c r="L159" s="73"/>
    </row>
    <row r="160" spans="4:12" ht="12.75">
      <c r="D160" s="73"/>
      <c r="E160" s="73"/>
      <c r="F160" s="73"/>
      <c r="G160" s="73"/>
      <c r="H160" s="73"/>
      <c r="I160" s="73"/>
      <c r="J160" s="73"/>
      <c r="K160" s="73"/>
      <c r="L160" s="73"/>
    </row>
  </sheetData>
  <printOptions horizontalCentered="1"/>
  <pageMargins left="0.25" right="0.25" top="0.5" bottom="0.5" header="0.5" footer="0.5"/>
  <pageSetup fitToHeight="1" fitToWidth="1" horizontalDpi="600" verticalDpi="600" orientation="landscape" paperSize="5" scale="53"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K89"/>
  <sheetViews>
    <sheetView zoomScale="75" zoomScaleNormal="75" workbookViewId="0" topLeftCell="A1">
      <selection activeCell="A1" sqref="A1"/>
    </sheetView>
  </sheetViews>
  <sheetFormatPr defaultColWidth="9.140625" defaultRowHeight="12.75"/>
  <cols>
    <col min="1" max="1" width="32.7109375" style="55" customWidth="1"/>
    <col min="2" max="2" width="14.7109375" style="55" customWidth="1"/>
    <col min="3" max="4" width="12.7109375" style="55" customWidth="1"/>
    <col min="5" max="11" width="14.7109375" style="55" customWidth="1"/>
    <col min="12" max="16384" width="9.140625" style="53" customWidth="1"/>
  </cols>
  <sheetData>
    <row r="1" spans="1:5" ht="15" customHeight="1">
      <c r="A1" s="69" t="s">
        <v>39</v>
      </c>
      <c r="B1" s="62"/>
      <c r="C1" s="54"/>
      <c r="D1" s="54"/>
      <c r="E1" s="54"/>
    </row>
    <row r="2" spans="1:9" ht="15.75" customHeight="1">
      <c r="A2" s="69" t="s">
        <v>32</v>
      </c>
      <c r="B2" s="62"/>
      <c r="C2" s="54"/>
      <c r="D2" s="54"/>
      <c r="E2" s="54"/>
      <c r="F2" s="54"/>
      <c r="G2" s="54"/>
      <c r="H2" s="54"/>
      <c r="I2" s="54"/>
    </row>
    <row r="3" spans="1:9" ht="15" customHeight="1">
      <c r="A3" s="151" t="s">
        <v>90</v>
      </c>
      <c r="B3" s="63"/>
      <c r="C3" s="54"/>
      <c r="D3" s="54"/>
      <c r="E3" s="133" t="s">
        <v>55</v>
      </c>
      <c r="F3" s="66"/>
      <c r="G3" s="54"/>
      <c r="H3" s="54"/>
      <c r="I3" s="54"/>
    </row>
    <row r="4" spans="1:11" ht="12.75">
      <c r="A4" s="54"/>
      <c r="B4" s="54"/>
      <c r="C4" s="54"/>
      <c r="D4" s="54"/>
      <c r="E4" s="58"/>
      <c r="F4" s="54"/>
      <c r="G4" s="54"/>
      <c r="H4" s="54"/>
      <c r="I4" s="54"/>
      <c r="K4" s="56"/>
    </row>
    <row r="5" spans="1:11" ht="12.75">
      <c r="A5" s="127"/>
      <c r="B5" s="127"/>
      <c r="C5" s="127" t="s">
        <v>36</v>
      </c>
      <c r="D5" s="127" t="s">
        <v>36</v>
      </c>
      <c r="E5" s="126">
        <v>40178</v>
      </c>
      <c r="F5" s="60"/>
      <c r="G5" s="60"/>
      <c r="H5" s="126">
        <v>40543</v>
      </c>
      <c r="I5" s="60"/>
      <c r="J5" s="60"/>
      <c r="K5" s="126">
        <v>40908</v>
      </c>
    </row>
    <row r="6" spans="1:11" ht="12" customHeight="1" thickBot="1">
      <c r="A6" s="128" t="s">
        <v>35</v>
      </c>
      <c r="B6" s="128" t="s">
        <v>28</v>
      </c>
      <c r="C6" s="128" t="s">
        <v>37</v>
      </c>
      <c r="D6" s="128" t="s">
        <v>60</v>
      </c>
      <c r="E6" s="65" t="s">
        <v>28</v>
      </c>
      <c r="F6" s="65" t="s">
        <v>33</v>
      </c>
      <c r="G6" s="65" t="s">
        <v>34</v>
      </c>
      <c r="H6" s="65" t="s">
        <v>28</v>
      </c>
      <c r="I6" s="65" t="s">
        <v>33</v>
      </c>
      <c r="J6" s="65" t="s">
        <v>34</v>
      </c>
      <c r="K6" s="65" t="s">
        <v>28</v>
      </c>
    </row>
    <row r="7" spans="1:11" ht="15" customHeight="1">
      <c r="A7" s="54"/>
      <c r="B7" s="54"/>
      <c r="C7" s="54"/>
      <c r="D7" s="54"/>
      <c r="E7" s="71"/>
      <c r="F7" s="71"/>
      <c r="G7" s="71"/>
      <c r="H7" s="71"/>
      <c r="I7" s="71"/>
      <c r="J7" s="71"/>
      <c r="K7" s="71"/>
    </row>
    <row r="8" spans="1:11" ht="15" customHeight="1">
      <c r="A8" s="68" t="s">
        <v>96</v>
      </c>
      <c r="B8" s="132">
        <f>(14900*19)/464.9</f>
        <v>608.9481608948162</v>
      </c>
      <c r="C8" s="93">
        <v>11323</v>
      </c>
      <c r="D8" s="130"/>
      <c r="E8" s="74">
        <f>IF(C8&lt;$E$5,B8,0)</f>
        <v>608.9481608948162</v>
      </c>
      <c r="F8" s="74">
        <f>IF(AND($E$5&lt;C8,C8&lt;$H$5+1),B8,0)</f>
        <v>0</v>
      </c>
      <c r="G8" s="74">
        <f>IF(AND($E$5&lt;D8,D8&lt;$H$5+1),-B8,0)</f>
        <v>0</v>
      </c>
      <c r="H8" s="74">
        <f>+E8+F8+G8</f>
        <v>608.9481608948162</v>
      </c>
      <c r="I8" s="74">
        <f>IF(AND($H$5&lt;C8,C8&lt;$K$5+1),B8,0)</f>
        <v>0</v>
      </c>
      <c r="J8" s="74">
        <f>IF(AND($H$5&lt;D8,D8&lt;$K$5+1),-B8,0)</f>
        <v>0</v>
      </c>
      <c r="K8" s="74">
        <f>+H8+I8+J8</f>
        <v>608.9481608948162</v>
      </c>
    </row>
    <row r="9" spans="1:11" ht="15" customHeight="1">
      <c r="A9" s="68" t="s">
        <v>97</v>
      </c>
      <c r="B9" s="132">
        <f>(5500*78.8)/464.9</f>
        <v>932.2434932243493</v>
      </c>
      <c r="C9" s="93">
        <v>25203</v>
      </c>
      <c r="D9" s="130"/>
      <c r="E9" s="74">
        <f aca="true" t="shared" si="0" ref="E9:E42">IF(C9&lt;$E$5,B9,0)</f>
        <v>932.2434932243493</v>
      </c>
      <c r="F9" s="74">
        <f aca="true" t="shared" si="1" ref="F9:F42">IF(AND($E$5&lt;C9,C9&lt;$H$5+1),B9,0)</f>
        <v>0</v>
      </c>
      <c r="G9" s="74">
        <f aca="true" t="shared" si="2" ref="G9:G42">IF(AND($E$5&lt;D9,D9&lt;$H$5+1),-B9,0)</f>
        <v>0</v>
      </c>
      <c r="H9" s="74">
        <f aca="true" t="shared" si="3" ref="H9:H42">+E9+F9+G9</f>
        <v>932.2434932243493</v>
      </c>
      <c r="I9" s="74">
        <f aca="true" t="shared" si="4" ref="I9:I42">IF(AND($H$5&lt;C9,C9&lt;$K$5+1),B9,0)</f>
        <v>0</v>
      </c>
      <c r="J9" s="74">
        <f aca="true" t="shared" si="5" ref="J9:J42">IF(AND($H$5&lt;D9,D9&lt;$K$5+1),-B9,0)</f>
        <v>0</v>
      </c>
      <c r="K9" s="74">
        <f aca="true" t="shared" si="6" ref="K9:K42">+H9+I9+J9</f>
        <v>932.2434932243493</v>
      </c>
    </row>
    <row r="10" spans="1:11" ht="15" customHeight="1">
      <c r="A10" s="68" t="s">
        <v>98</v>
      </c>
      <c r="B10" s="132">
        <f>(1000*296.8)/464.9</f>
        <v>638.4168638416864</v>
      </c>
      <c r="C10" s="93">
        <v>33603</v>
      </c>
      <c r="D10" s="130"/>
      <c r="E10" s="74">
        <f t="shared" si="0"/>
        <v>638.4168638416864</v>
      </c>
      <c r="F10" s="74">
        <f t="shared" si="1"/>
        <v>0</v>
      </c>
      <c r="G10" s="74">
        <f t="shared" si="2"/>
        <v>0</v>
      </c>
      <c r="H10" s="74">
        <f t="shared" si="3"/>
        <v>638.4168638416864</v>
      </c>
      <c r="I10" s="74">
        <f t="shared" si="4"/>
        <v>0</v>
      </c>
      <c r="J10" s="74">
        <f t="shared" si="5"/>
        <v>0</v>
      </c>
      <c r="K10" s="74">
        <f t="shared" si="6"/>
        <v>638.4168638416864</v>
      </c>
    </row>
    <row r="11" spans="1:11" ht="15" customHeight="1">
      <c r="A11" s="94" t="s">
        <v>99</v>
      </c>
      <c r="B11" s="132">
        <f>(17600*19)/464.9</f>
        <v>719.2944719294472</v>
      </c>
      <c r="C11" s="150">
        <v>11323</v>
      </c>
      <c r="D11" s="130"/>
      <c r="E11" s="74">
        <f t="shared" si="0"/>
        <v>719.2944719294472</v>
      </c>
      <c r="F11" s="74">
        <f t="shared" si="1"/>
        <v>0</v>
      </c>
      <c r="G11" s="74">
        <f t="shared" si="2"/>
        <v>0</v>
      </c>
      <c r="H11" s="74">
        <f t="shared" si="3"/>
        <v>719.2944719294472</v>
      </c>
      <c r="I11" s="74">
        <f t="shared" si="4"/>
        <v>0</v>
      </c>
      <c r="J11" s="74">
        <f t="shared" si="5"/>
        <v>0</v>
      </c>
      <c r="K11" s="74">
        <f t="shared" si="6"/>
        <v>719.2944719294472</v>
      </c>
    </row>
    <row r="12" spans="1:11" ht="15" customHeight="1">
      <c r="A12" s="94" t="s">
        <v>100</v>
      </c>
      <c r="B12" s="132">
        <f>(19*14800)/464.9</f>
        <v>604.8612604861261</v>
      </c>
      <c r="C12" s="150">
        <v>11323</v>
      </c>
      <c r="D12" s="130"/>
      <c r="E12" s="74">
        <f t="shared" si="0"/>
        <v>604.8612604861261</v>
      </c>
      <c r="F12" s="74">
        <f t="shared" si="1"/>
        <v>0</v>
      </c>
      <c r="G12" s="74">
        <f t="shared" si="2"/>
        <v>0</v>
      </c>
      <c r="H12" s="74">
        <f t="shared" si="3"/>
        <v>604.8612604861261</v>
      </c>
      <c r="I12" s="74">
        <f t="shared" si="4"/>
        <v>0</v>
      </c>
      <c r="J12" s="74">
        <f t="shared" si="5"/>
        <v>0</v>
      </c>
      <c r="K12" s="74">
        <f t="shared" si="6"/>
        <v>604.8612604861261</v>
      </c>
    </row>
    <row r="13" spans="1:11" ht="15" customHeight="1">
      <c r="A13" s="94" t="s">
        <v>101</v>
      </c>
      <c r="B13" s="132">
        <f>(3100*255.6)/464.9</f>
        <v>1704.3665304366532</v>
      </c>
      <c r="C13" s="130">
        <v>30528</v>
      </c>
      <c r="D13" s="130"/>
      <c r="E13" s="74">
        <f t="shared" si="0"/>
        <v>1704.3665304366532</v>
      </c>
      <c r="F13" s="74">
        <f t="shared" si="1"/>
        <v>0</v>
      </c>
      <c r="G13" s="74">
        <f t="shared" si="2"/>
        <v>0</v>
      </c>
      <c r="H13" s="74">
        <f t="shared" si="3"/>
        <v>1704.3665304366532</v>
      </c>
      <c r="I13" s="74">
        <f t="shared" si="4"/>
        <v>0</v>
      </c>
      <c r="J13" s="74">
        <f t="shared" si="5"/>
        <v>0</v>
      </c>
      <c r="K13" s="74">
        <f t="shared" si="6"/>
        <v>1704.3665304366532</v>
      </c>
    </row>
    <row r="14" spans="1:11" ht="15" customHeight="1">
      <c r="A14" s="94" t="s">
        <v>102</v>
      </c>
      <c r="B14" s="132">
        <f>(300*255.6)/464.9</f>
        <v>164.93869649386966</v>
      </c>
      <c r="C14" s="130">
        <v>30528</v>
      </c>
      <c r="D14" s="130"/>
      <c r="E14" s="74">
        <f t="shared" si="0"/>
        <v>164.93869649386966</v>
      </c>
      <c r="F14" s="74">
        <f t="shared" si="1"/>
        <v>0</v>
      </c>
      <c r="G14" s="74">
        <f t="shared" si="2"/>
        <v>0</v>
      </c>
      <c r="H14" s="74">
        <f t="shared" si="3"/>
        <v>164.93869649386966</v>
      </c>
      <c r="I14" s="74">
        <f t="shared" si="4"/>
        <v>0</v>
      </c>
      <c r="J14" s="74">
        <f t="shared" si="5"/>
        <v>0</v>
      </c>
      <c r="K14" s="74">
        <f t="shared" si="6"/>
        <v>164.93869649386966</v>
      </c>
    </row>
    <row r="15" spans="1:11" ht="15" customHeight="1">
      <c r="A15" s="94" t="s">
        <v>103</v>
      </c>
      <c r="B15" s="132">
        <f>(1000*106.5)/464.9</f>
        <v>229.0815229081523</v>
      </c>
      <c r="C15" s="130">
        <v>26633</v>
      </c>
      <c r="D15" s="130"/>
      <c r="E15" s="74">
        <f t="shared" si="0"/>
        <v>229.0815229081523</v>
      </c>
      <c r="F15" s="74">
        <f t="shared" si="1"/>
        <v>0</v>
      </c>
      <c r="G15" s="74">
        <f t="shared" si="2"/>
        <v>0</v>
      </c>
      <c r="H15" s="74">
        <f t="shared" si="3"/>
        <v>229.0815229081523</v>
      </c>
      <c r="I15" s="74">
        <f t="shared" si="4"/>
        <v>0</v>
      </c>
      <c r="J15" s="74">
        <f t="shared" si="5"/>
        <v>0</v>
      </c>
      <c r="K15" s="74">
        <f t="shared" si="6"/>
        <v>229.0815229081523</v>
      </c>
    </row>
    <row r="16" spans="1:11" ht="15" customHeight="1">
      <c r="A16" s="94" t="s">
        <v>104</v>
      </c>
      <c r="B16" s="132">
        <f>(1300*69)/464.9</f>
        <v>192.94471929447195</v>
      </c>
      <c r="C16" s="130">
        <v>24318</v>
      </c>
      <c r="D16" s="130"/>
      <c r="E16" s="74">
        <f t="shared" si="0"/>
        <v>192.94471929447195</v>
      </c>
      <c r="F16" s="74">
        <f t="shared" si="1"/>
        <v>0</v>
      </c>
      <c r="G16" s="74">
        <f t="shared" si="2"/>
        <v>0</v>
      </c>
      <c r="H16" s="74">
        <f t="shared" si="3"/>
        <v>192.94471929447195</v>
      </c>
      <c r="I16" s="74">
        <f t="shared" si="4"/>
        <v>0</v>
      </c>
      <c r="J16" s="74">
        <f t="shared" si="5"/>
        <v>0</v>
      </c>
      <c r="K16" s="74">
        <f t="shared" si="6"/>
        <v>192.94471929447195</v>
      </c>
    </row>
    <row r="17" spans="1:11" ht="15" customHeight="1">
      <c r="A17" s="94" t="s">
        <v>105</v>
      </c>
      <c r="B17" s="132">
        <f>(400*265.5)/464.9</f>
        <v>228.4362228436223</v>
      </c>
      <c r="C17" s="130">
        <v>31685</v>
      </c>
      <c r="D17" s="130"/>
      <c r="E17" s="74">
        <f t="shared" si="0"/>
        <v>228.4362228436223</v>
      </c>
      <c r="F17" s="74">
        <f t="shared" si="1"/>
        <v>0</v>
      </c>
      <c r="G17" s="74">
        <f t="shared" si="2"/>
        <v>0</v>
      </c>
      <c r="H17" s="74">
        <f t="shared" si="3"/>
        <v>228.4362228436223</v>
      </c>
      <c r="I17" s="74">
        <f t="shared" si="4"/>
        <v>0</v>
      </c>
      <c r="J17" s="74">
        <f t="shared" si="5"/>
        <v>0</v>
      </c>
      <c r="K17" s="74">
        <f t="shared" si="6"/>
        <v>228.4362228436223</v>
      </c>
    </row>
    <row r="18" spans="1:11" ht="15" customHeight="1">
      <c r="A18" s="94" t="s">
        <v>106</v>
      </c>
      <c r="B18" s="132">
        <f>(800*183.8)/464.9</f>
        <v>316.2830716283072</v>
      </c>
      <c r="C18" s="130">
        <v>28671</v>
      </c>
      <c r="D18" s="130"/>
      <c r="E18" s="74">
        <f t="shared" si="0"/>
        <v>316.2830716283072</v>
      </c>
      <c r="F18" s="74">
        <f t="shared" si="1"/>
        <v>0</v>
      </c>
      <c r="G18" s="74">
        <f t="shared" si="2"/>
        <v>0</v>
      </c>
      <c r="H18" s="74">
        <f t="shared" si="3"/>
        <v>316.2830716283072</v>
      </c>
      <c r="I18" s="74">
        <f t="shared" si="4"/>
        <v>0</v>
      </c>
      <c r="J18" s="74">
        <f t="shared" si="5"/>
        <v>0</v>
      </c>
      <c r="K18" s="74">
        <f t="shared" si="6"/>
        <v>316.2830716283072</v>
      </c>
    </row>
    <row r="19" spans="1:11" ht="15" customHeight="1">
      <c r="A19" s="94" t="s">
        <v>107</v>
      </c>
      <c r="B19" s="132">
        <f>(400*183.8)/464.9</f>
        <v>158.1415358141536</v>
      </c>
      <c r="C19" s="130">
        <v>28671</v>
      </c>
      <c r="D19" s="130"/>
      <c r="E19" s="74">
        <f t="shared" si="0"/>
        <v>158.1415358141536</v>
      </c>
      <c r="F19" s="74">
        <f t="shared" si="1"/>
        <v>0</v>
      </c>
      <c r="G19" s="74">
        <f t="shared" si="2"/>
        <v>0</v>
      </c>
      <c r="H19" s="74">
        <f t="shared" si="3"/>
        <v>158.1415358141536</v>
      </c>
      <c r="I19" s="74">
        <f t="shared" si="4"/>
        <v>0</v>
      </c>
      <c r="J19" s="74">
        <f t="shared" si="5"/>
        <v>0</v>
      </c>
      <c r="K19" s="74">
        <f t="shared" si="6"/>
        <v>158.1415358141536</v>
      </c>
    </row>
    <row r="20" spans="1:11" ht="15" customHeight="1">
      <c r="A20" s="94" t="s">
        <v>108</v>
      </c>
      <c r="B20" s="132">
        <f>(800*63.4)/464.9</f>
        <v>109.0987309098731</v>
      </c>
      <c r="C20" s="130">
        <v>23589</v>
      </c>
      <c r="D20" s="130"/>
      <c r="E20" s="74">
        <f t="shared" si="0"/>
        <v>109.0987309098731</v>
      </c>
      <c r="F20" s="74">
        <f t="shared" si="1"/>
        <v>0</v>
      </c>
      <c r="G20" s="74">
        <f t="shared" si="2"/>
        <v>0</v>
      </c>
      <c r="H20" s="74">
        <f t="shared" si="3"/>
        <v>109.0987309098731</v>
      </c>
      <c r="I20" s="74">
        <f t="shared" si="4"/>
        <v>0</v>
      </c>
      <c r="J20" s="74">
        <f t="shared" si="5"/>
        <v>0</v>
      </c>
      <c r="K20" s="74">
        <f t="shared" si="6"/>
        <v>109.0987309098731</v>
      </c>
    </row>
    <row r="21" spans="1:11" ht="15" customHeight="1">
      <c r="A21" s="94" t="s">
        <v>109</v>
      </c>
      <c r="B21" s="132">
        <f>(400*63.4)/464.9</f>
        <v>54.54936545493655</v>
      </c>
      <c r="C21" s="130">
        <v>23588</v>
      </c>
      <c r="D21" s="130"/>
      <c r="E21" s="74">
        <f t="shared" si="0"/>
        <v>54.54936545493655</v>
      </c>
      <c r="F21" s="74">
        <f t="shared" si="1"/>
        <v>0</v>
      </c>
      <c r="G21" s="74">
        <f t="shared" si="2"/>
        <v>0</v>
      </c>
      <c r="H21" s="74">
        <f t="shared" si="3"/>
        <v>54.54936545493655</v>
      </c>
      <c r="I21" s="74">
        <f t="shared" si="4"/>
        <v>0</v>
      </c>
      <c r="J21" s="74">
        <f t="shared" si="5"/>
        <v>0</v>
      </c>
      <c r="K21" s="74">
        <f t="shared" si="6"/>
        <v>54.54936545493655</v>
      </c>
    </row>
    <row r="22" spans="1:11" ht="15" customHeight="1">
      <c r="A22" s="94" t="s">
        <v>110</v>
      </c>
      <c r="B22" s="132">
        <f>(800*313.9)/464.9</f>
        <v>540.1591740159174</v>
      </c>
      <c r="C22" s="130">
        <v>34273</v>
      </c>
      <c r="D22" s="130"/>
      <c r="E22" s="74">
        <f t="shared" si="0"/>
        <v>540.1591740159174</v>
      </c>
      <c r="F22" s="74">
        <f t="shared" si="1"/>
        <v>0</v>
      </c>
      <c r="G22" s="74">
        <f t="shared" si="2"/>
        <v>0</v>
      </c>
      <c r="H22" s="74">
        <f t="shared" si="3"/>
        <v>540.1591740159174</v>
      </c>
      <c r="I22" s="74">
        <f t="shared" si="4"/>
        <v>0</v>
      </c>
      <c r="J22" s="74">
        <f t="shared" si="5"/>
        <v>0</v>
      </c>
      <c r="K22" s="74">
        <f t="shared" si="6"/>
        <v>540.1591740159174</v>
      </c>
    </row>
    <row r="23" spans="1:11" ht="15" customHeight="1">
      <c r="A23" s="94" t="s">
        <v>111</v>
      </c>
      <c r="B23" s="132">
        <f>(800*183.8)/464.9</f>
        <v>316.2830716283072</v>
      </c>
      <c r="C23" s="130">
        <v>28671</v>
      </c>
      <c r="D23" s="130"/>
      <c r="E23" s="74">
        <f t="shared" si="0"/>
        <v>316.2830716283072</v>
      </c>
      <c r="F23" s="74">
        <f t="shared" si="1"/>
        <v>0</v>
      </c>
      <c r="G23" s="74">
        <f t="shared" si="2"/>
        <v>0</v>
      </c>
      <c r="H23" s="74">
        <f t="shared" si="3"/>
        <v>316.2830716283072</v>
      </c>
      <c r="I23" s="74">
        <f t="shared" si="4"/>
        <v>0</v>
      </c>
      <c r="J23" s="74">
        <f t="shared" si="5"/>
        <v>0</v>
      </c>
      <c r="K23" s="74">
        <f t="shared" si="6"/>
        <v>316.2830716283072</v>
      </c>
    </row>
    <row r="24" spans="1:11" ht="15" customHeight="1">
      <c r="A24" s="94" t="s">
        <v>112</v>
      </c>
      <c r="B24" s="132">
        <f>(400*327.6)/464.9</f>
        <v>281.8670681867069</v>
      </c>
      <c r="C24" s="130">
        <v>35764</v>
      </c>
      <c r="D24" s="130"/>
      <c r="E24" s="74">
        <f t="shared" si="0"/>
        <v>281.8670681867069</v>
      </c>
      <c r="F24" s="74">
        <f t="shared" si="1"/>
        <v>0</v>
      </c>
      <c r="G24" s="74">
        <f t="shared" si="2"/>
        <v>0</v>
      </c>
      <c r="H24" s="74">
        <f t="shared" si="3"/>
        <v>281.8670681867069</v>
      </c>
      <c r="I24" s="74">
        <f t="shared" si="4"/>
        <v>0</v>
      </c>
      <c r="J24" s="74">
        <f t="shared" si="5"/>
        <v>0</v>
      </c>
      <c r="K24" s="74">
        <f t="shared" si="6"/>
        <v>281.8670681867069</v>
      </c>
    </row>
    <row r="25" spans="1:11" ht="15" customHeight="1">
      <c r="A25" s="68" t="s">
        <v>113</v>
      </c>
      <c r="B25" s="132">
        <f>(100*270.8)/464.9</f>
        <v>58.24908582490858</v>
      </c>
      <c r="C25" s="130">
        <v>32020</v>
      </c>
      <c r="D25" s="130"/>
      <c r="E25" s="74">
        <f t="shared" si="0"/>
        <v>58.24908582490858</v>
      </c>
      <c r="F25" s="74">
        <f t="shared" si="1"/>
        <v>0</v>
      </c>
      <c r="G25" s="74">
        <f t="shared" si="2"/>
        <v>0</v>
      </c>
      <c r="H25" s="74">
        <f t="shared" si="3"/>
        <v>58.24908582490858</v>
      </c>
      <c r="I25" s="74">
        <f t="shared" si="4"/>
        <v>0</v>
      </c>
      <c r="J25" s="74">
        <f t="shared" si="5"/>
        <v>0</v>
      </c>
      <c r="K25" s="74">
        <f t="shared" si="6"/>
        <v>58.24908582490858</v>
      </c>
    </row>
    <row r="26" spans="1:11" ht="15" customHeight="1">
      <c r="A26" s="68" t="s">
        <v>114</v>
      </c>
      <c r="B26" s="132">
        <f>(5400*265.5)/464.9</f>
        <v>3083.889008388901</v>
      </c>
      <c r="C26" s="130">
        <v>31777</v>
      </c>
      <c r="D26" s="130"/>
      <c r="E26" s="74">
        <f t="shared" si="0"/>
        <v>3083.889008388901</v>
      </c>
      <c r="F26" s="74">
        <f t="shared" si="1"/>
        <v>0</v>
      </c>
      <c r="G26" s="74">
        <f t="shared" si="2"/>
        <v>0</v>
      </c>
      <c r="H26" s="74">
        <f t="shared" si="3"/>
        <v>3083.889008388901</v>
      </c>
      <c r="I26" s="74">
        <f t="shared" si="4"/>
        <v>0</v>
      </c>
      <c r="J26" s="74">
        <f t="shared" si="5"/>
        <v>0</v>
      </c>
      <c r="K26" s="74">
        <f t="shared" si="6"/>
        <v>3083.889008388901</v>
      </c>
    </row>
    <row r="27" spans="1:11" ht="15" customHeight="1">
      <c r="A27" s="94" t="s">
        <v>115</v>
      </c>
      <c r="B27" s="132">
        <f>(16700*57)/464.9</f>
        <v>2047.5371047537105</v>
      </c>
      <c r="C27" s="130">
        <v>23011</v>
      </c>
      <c r="D27" s="130">
        <v>40663</v>
      </c>
      <c r="E27" s="74">
        <f t="shared" si="0"/>
        <v>2047.5371047537105</v>
      </c>
      <c r="F27" s="74">
        <f t="shared" si="1"/>
        <v>0</v>
      </c>
      <c r="G27" s="74">
        <f t="shared" si="2"/>
        <v>0</v>
      </c>
      <c r="H27" s="74">
        <f t="shared" si="3"/>
        <v>2047.5371047537105</v>
      </c>
      <c r="I27" s="74">
        <f t="shared" si="4"/>
        <v>0</v>
      </c>
      <c r="J27" s="74">
        <f t="shared" si="5"/>
        <v>-2047.5371047537105</v>
      </c>
      <c r="K27" s="74">
        <f t="shared" si="6"/>
        <v>0</v>
      </c>
    </row>
    <row r="28" spans="1:11" ht="15" customHeight="1">
      <c r="A28" s="94" t="s">
        <v>116</v>
      </c>
      <c r="B28" s="132">
        <f>(13600*19)/464.9</f>
        <v>555.8184555818456</v>
      </c>
      <c r="C28" s="130">
        <v>11323</v>
      </c>
      <c r="D28" s="130">
        <v>40268</v>
      </c>
      <c r="E28" s="74">
        <f t="shared" si="0"/>
        <v>555.8184555818456</v>
      </c>
      <c r="F28" s="74">
        <f t="shared" si="1"/>
        <v>0</v>
      </c>
      <c r="G28" s="74">
        <f t="shared" si="2"/>
        <v>-555.8184555818456</v>
      </c>
      <c r="H28" s="74">
        <f t="shared" si="3"/>
        <v>0</v>
      </c>
      <c r="I28" s="74">
        <f t="shared" si="4"/>
        <v>0</v>
      </c>
      <c r="J28" s="74">
        <f t="shared" si="5"/>
        <v>0</v>
      </c>
      <c r="K28" s="74">
        <f t="shared" si="6"/>
        <v>0</v>
      </c>
    </row>
    <row r="29" spans="1:11" ht="15" customHeight="1">
      <c r="A29" s="94" t="s">
        <v>117</v>
      </c>
      <c r="B29" s="132">
        <f>(2200*91.8)/464.9</f>
        <v>434.41600344160037</v>
      </c>
      <c r="C29" s="130">
        <v>25658</v>
      </c>
      <c r="D29" s="130"/>
      <c r="E29" s="74">
        <f t="shared" si="0"/>
        <v>434.41600344160037</v>
      </c>
      <c r="F29" s="74">
        <f t="shared" si="1"/>
        <v>0</v>
      </c>
      <c r="G29" s="74">
        <f t="shared" si="2"/>
        <v>0</v>
      </c>
      <c r="H29" s="74">
        <f t="shared" si="3"/>
        <v>434.41600344160037</v>
      </c>
      <c r="I29" s="74">
        <f t="shared" si="4"/>
        <v>0</v>
      </c>
      <c r="J29" s="74">
        <f t="shared" si="5"/>
        <v>0</v>
      </c>
      <c r="K29" s="74">
        <f t="shared" si="6"/>
        <v>434.41600344160037</v>
      </c>
    </row>
    <row r="30" spans="1:11" ht="15" customHeight="1">
      <c r="A30" s="94" t="s">
        <v>118</v>
      </c>
      <c r="B30" s="132">
        <f>(100*262.3)/464.9</f>
        <v>56.420735642073566</v>
      </c>
      <c r="C30" s="130">
        <v>31259</v>
      </c>
      <c r="D30" s="130"/>
      <c r="E30" s="74">
        <f t="shared" si="0"/>
        <v>56.420735642073566</v>
      </c>
      <c r="F30" s="74">
        <f t="shared" si="1"/>
        <v>0</v>
      </c>
      <c r="G30" s="74">
        <f t="shared" si="2"/>
        <v>0</v>
      </c>
      <c r="H30" s="74">
        <f t="shared" si="3"/>
        <v>56.420735642073566</v>
      </c>
      <c r="I30" s="74">
        <f t="shared" si="4"/>
        <v>0</v>
      </c>
      <c r="J30" s="74">
        <f t="shared" si="5"/>
        <v>0</v>
      </c>
      <c r="K30" s="74">
        <f t="shared" si="6"/>
        <v>56.420735642073566</v>
      </c>
    </row>
    <row r="31" spans="1:11" ht="15" customHeight="1">
      <c r="A31" s="94" t="s">
        <v>119</v>
      </c>
      <c r="B31" s="132">
        <f>(2000*262.3)/464.9</f>
        <v>1128.4147128414713</v>
      </c>
      <c r="C31" s="130">
        <v>31219</v>
      </c>
      <c r="D31" s="130"/>
      <c r="E31" s="74">
        <f t="shared" si="0"/>
        <v>1128.4147128414713</v>
      </c>
      <c r="F31" s="74">
        <f t="shared" si="1"/>
        <v>0</v>
      </c>
      <c r="G31" s="74">
        <f t="shared" si="2"/>
        <v>0</v>
      </c>
      <c r="H31" s="74">
        <f t="shared" si="3"/>
        <v>1128.4147128414713</v>
      </c>
      <c r="I31" s="74">
        <f t="shared" si="4"/>
        <v>0</v>
      </c>
      <c r="J31" s="74">
        <f t="shared" si="5"/>
        <v>0</v>
      </c>
      <c r="K31" s="74">
        <f t="shared" si="6"/>
        <v>1128.4147128414713</v>
      </c>
    </row>
    <row r="32" spans="1:11" ht="15" customHeight="1">
      <c r="A32" s="94" t="s">
        <v>120</v>
      </c>
      <c r="B32" s="132">
        <f>(1200*290.9)/464.9</f>
        <v>750.8711550871155</v>
      </c>
      <c r="C32" s="130">
        <v>32963</v>
      </c>
      <c r="D32" s="130"/>
      <c r="E32" s="74">
        <f t="shared" si="0"/>
        <v>750.8711550871155</v>
      </c>
      <c r="F32" s="74">
        <f t="shared" si="1"/>
        <v>0</v>
      </c>
      <c r="G32" s="74">
        <f t="shared" si="2"/>
        <v>0</v>
      </c>
      <c r="H32" s="74">
        <f t="shared" si="3"/>
        <v>750.8711550871155</v>
      </c>
      <c r="I32" s="74">
        <f t="shared" si="4"/>
        <v>0</v>
      </c>
      <c r="J32" s="74">
        <f t="shared" si="5"/>
        <v>0</v>
      </c>
      <c r="K32" s="74">
        <f t="shared" si="6"/>
        <v>750.8711550871155</v>
      </c>
    </row>
    <row r="33" spans="1:11" ht="15" customHeight="1">
      <c r="A33" s="94" t="s">
        <v>121</v>
      </c>
      <c r="B33" s="132">
        <f>(10400*73.8)/464.9</f>
        <v>1650.9356850935685</v>
      </c>
      <c r="C33" s="130">
        <v>24623</v>
      </c>
      <c r="D33" s="130"/>
      <c r="E33" s="74">
        <f t="shared" si="0"/>
        <v>1650.9356850935685</v>
      </c>
      <c r="F33" s="74">
        <f t="shared" si="1"/>
        <v>0</v>
      </c>
      <c r="G33" s="74">
        <f t="shared" si="2"/>
        <v>0</v>
      </c>
      <c r="H33" s="74">
        <f t="shared" si="3"/>
        <v>1650.9356850935685</v>
      </c>
      <c r="I33" s="74">
        <f t="shared" si="4"/>
        <v>0</v>
      </c>
      <c r="J33" s="74">
        <f t="shared" si="5"/>
        <v>0</v>
      </c>
      <c r="K33" s="74">
        <f t="shared" si="6"/>
        <v>1650.9356850935685</v>
      </c>
    </row>
    <row r="34" spans="1:11" ht="15" customHeight="1">
      <c r="A34" s="94" t="s">
        <v>122</v>
      </c>
      <c r="B34" s="132">
        <f>(11400*73.8)/464.9</f>
        <v>1809.6795009679502</v>
      </c>
      <c r="C34" s="130">
        <v>24623</v>
      </c>
      <c r="D34" s="130"/>
      <c r="E34" s="74">
        <f t="shared" si="0"/>
        <v>1809.6795009679502</v>
      </c>
      <c r="F34" s="74">
        <f t="shared" si="1"/>
        <v>0</v>
      </c>
      <c r="G34" s="74">
        <f t="shared" si="2"/>
        <v>0</v>
      </c>
      <c r="H34" s="74">
        <f t="shared" si="3"/>
        <v>1809.6795009679502</v>
      </c>
      <c r="I34" s="74">
        <f t="shared" si="4"/>
        <v>0</v>
      </c>
      <c r="J34" s="74">
        <f t="shared" si="5"/>
        <v>0</v>
      </c>
      <c r="K34" s="74">
        <f t="shared" si="6"/>
        <v>1809.6795009679502</v>
      </c>
    </row>
    <row r="35" spans="1:11" ht="15" customHeight="1">
      <c r="A35" s="94" t="s">
        <v>123</v>
      </c>
      <c r="B35" s="132">
        <f>(13900*242.9)/464.9</f>
        <v>7262.443536244354</v>
      </c>
      <c r="C35" s="130">
        <v>30041</v>
      </c>
      <c r="D35" s="130"/>
      <c r="E35" s="74">
        <f t="shared" si="0"/>
        <v>7262.443536244354</v>
      </c>
      <c r="F35" s="74">
        <f t="shared" si="1"/>
        <v>0</v>
      </c>
      <c r="G35" s="74">
        <f t="shared" si="2"/>
        <v>0</v>
      </c>
      <c r="H35" s="74">
        <f t="shared" si="3"/>
        <v>7262.443536244354</v>
      </c>
      <c r="I35" s="74">
        <f t="shared" si="4"/>
        <v>0</v>
      </c>
      <c r="J35" s="74">
        <f t="shared" si="5"/>
        <v>0</v>
      </c>
      <c r="K35" s="74">
        <f t="shared" si="6"/>
        <v>7262.443536244354</v>
      </c>
    </row>
    <row r="36" spans="1:11" ht="15" customHeight="1">
      <c r="A36" s="94" t="s">
        <v>124</v>
      </c>
      <c r="B36" s="132">
        <f>(5300*327.6)/464.9</f>
        <v>3734.738653473866</v>
      </c>
      <c r="C36" s="130">
        <v>35764</v>
      </c>
      <c r="D36" s="130"/>
      <c r="E36" s="74">
        <f t="shared" si="0"/>
        <v>3734.738653473866</v>
      </c>
      <c r="F36" s="74">
        <f t="shared" si="1"/>
        <v>0</v>
      </c>
      <c r="G36" s="74">
        <f t="shared" si="2"/>
        <v>0</v>
      </c>
      <c r="H36" s="74">
        <f t="shared" si="3"/>
        <v>3734.738653473866</v>
      </c>
      <c r="I36" s="74">
        <f t="shared" si="4"/>
        <v>0</v>
      </c>
      <c r="J36" s="74">
        <f t="shared" si="5"/>
        <v>0</v>
      </c>
      <c r="K36" s="74">
        <f t="shared" si="6"/>
        <v>3734.738653473866</v>
      </c>
    </row>
    <row r="37" spans="1:11" ht="15" customHeight="1">
      <c r="A37" s="94" t="s">
        <v>301</v>
      </c>
      <c r="B37" s="132">
        <f>(39900*19)/464.9</f>
        <v>1630.6732630673264</v>
      </c>
      <c r="C37" s="130">
        <v>9252</v>
      </c>
      <c r="D37" s="130"/>
      <c r="E37" s="74">
        <f t="shared" si="0"/>
        <v>1630.6732630673264</v>
      </c>
      <c r="F37" s="74">
        <f t="shared" si="1"/>
        <v>0</v>
      </c>
      <c r="G37" s="74">
        <f t="shared" si="2"/>
        <v>0</v>
      </c>
      <c r="H37" s="74">
        <f t="shared" si="3"/>
        <v>1630.6732630673264</v>
      </c>
      <c r="I37" s="74">
        <f t="shared" si="4"/>
        <v>0</v>
      </c>
      <c r="J37" s="74">
        <f t="shared" si="5"/>
        <v>0</v>
      </c>
      <c r="K37" s="74">
        <f t="shared" si="6"/>
        <v>1630.6732630673264</v>
      </c>
    </row>
    <row r="38" spans="1:11" ht="15" customHeight="1">
      <c r="A38" s="94" t="s">
        <v>302</v>
      </c>
      <c r="B38" s="132">
        <f>(300*19)/464.9</f>
        <v>12.260701226070124</v>
      </c>
      <c r="C38" s="130">
        <v>7294</v>
      </c>
      <c r="D38" s="130"/>
      <c r="E38" s="74">
        <f t="shared" si="0"/>
        <v>12.260701226070124</v>
      </c>
      <c r="F38" s="74">
        <f t="shared" si="1"/>
        <v>0</v>
      </c>
      <c r="G38" s="74">
        <f t="shared" si="2"/>
        <v>0</v>
      </c>
      <c r="H38" s="74">
        <f t="shared" si="3"/>
        <v>12.260701226070124</v>
      </c>
      <c r="I38" s="74">
        <f t="shared" si="4"/>
        <v>0</v>
      </c>
      <c r="J38" s="74">
        <f t="shared" si="5"/>
        <v>0</v>
      </c>
      <c r="K38" s="74">
        <f t="shared" si="6"/>
        <v>12.260701226070124</v>
      </c>
    </row>
    <row r="39" spans="1:11" ht="15" customHeight="1">
      <c r="A39" s="94" t="s">
        <v>125</v>
      </c>
      <c r="B39" s="132">
        <f>(700*296.8)/464.9</f>
        <v>446.8918046891805</v>
      </c>
      <c r="C39" s="130">
        <v>33603</v>
      </c>
      <c r="D39" s="130"/>
      <c r="E39" s="74">
        <f t="shared" si="0"/>
        <v>446.8918046891805</v>
      </c>
      <c r="F39" s="74">
        <f t="shared" si="1"/>
        <v>0</v>
      </c>
      <c r="G39" s="74">
        <f t="shared" si="2"/>
        <v>0</v>
      </c>
      <c r="H39" s="74">
        <f t="shared" si="3"/>
        <v>446.8918046891805</v>
      </c>
      <c r="I39" s="74">
        <f t="shared" si="4"/>
        <v>0</v>
      </c>
      <c r="J39" s="74">
        <f t="shared" si="5"/>
        <v>0</v>
      </c>
      <c r="K39" s="74">
        <f t="shared" si="6"/>
        <v>446.8918046891805</v>
      </c>
    </row>
    <row r="40" spans="1:11" ht="15" customHeight="1">
      <c r="A40" s="94" t="s">
        <v>126</v>
      </c>
      <c r="B40" s="132">
        <f>(21400*270.8)/464.9</f>
        <v>12465.304366530438</v>
      </c>
      <c r="C40" s="93">
        <v>40329</v>
      </c>
      <c r="D40" s="130"/>
      <c r="E40" s="74">
        <f t="shared" si="0"/>
        <v>0</v>
      </c>
      <c r="F40" s="74">
        <f t="shared" si="1"/>
        <v>12465.304366530438</v>
      </c>
      <c r="G40" s="74">
        <f t="shared" si="2"/>
        <v>0</v>
      </c>
      <c r="H40" s="74">
        <f t="shared" si="3"/>
        <v>12465.304366530438</v>
      </c>
      <c r="I40" s="74">
        <f t="shared" si="4"/>
        <v>0</v>
      </c>
      <c r="J40" s="74">
        <f t="shared" si="5"/>
        <v>0</v>
      </c>
      <c r="K40" s="74">
        <f t="shared" si="6"/>
        <v>12465.304366530438</v>
      </c>
    </row>
    <row r="41" spans="1:11" ht="15" customHeight="1">
      <c r="A41" s="94" t="s">
        <v>127</v>
      </c>
      <c r="B41" s="132">
        <f>(6500*19)/464.9</f>
        <v>265.64852656485266</v>
      </c>
      <c r="C41" s="93">
        <v>40329</v>
      </c>
      <c r="D41" s="130"/>
      <c r="E41" s="74">
        <f t="shared" si="0"/>
        <v>0</v>
      </c>
      <c r="F41" s="74">
        <f t="shared" si="1"/>
        <v>265.64852656485266</v>
      </c>
      <c r="G41" s="74">
        <f t="shared" si="2"/>
        <v>0</v>
      </c>
      <c r="H41" s="74">
        <f t="shared" si="3"/>
        <v>265.64852656485266</v>
      </c>
      <c r="I41" s="74">
        <f t="shared" si="4"/>
        <v>0</v>
      </c>
      <c r="J41" s="74">
        <f t="shared" si="5"/>
        <v>0</v>
      </c>
      <c r="K41" s="74">
        <f t="shared" si="6"/>
        <v>265.64852656485266</v>
      </c>
    </row>
    <row r="42" spans="1:11" ht="15" customHeight="1">
      <c r="A42" s="94" t="s">
        <v>128</v>
      </c>
      <c r="B42" s="132">
        <f>(8500*19)/464.9</f>
        <v>347.3865347386535</v>
      </c>
      <c r="C42" s="93">
        <v>40329</v>
      </c>
      <c r="D42" s="130"/>
      <c r="E42" s="74">
        <f t="shared" si="0"/>
        <v>0</v>
      </c>
      <c r="F42" s="74">
        <f t="shared" si="1"/>
        <v>347.3865347386535</v>
      </c>
      <c r="G42" s="74">
        <f t="shared" si="2"/>
        <v>0</v>
      </c>
      <c r="H42" s="74">
        <f t="shared" si="3"/>
        <v>347.3865347386535</v>
      </c>
      <c r="I42" s="74">
        <f t="shared" si="4"/>
        <v>0</v>
      </c>
      <c r="J42" s="74">
        <f t="shared" si="5"/>
        <v>0</v>
      </c>
      <c r="K42" s="74">
        <f t="shared" si="6"/>
        <v>347.3865347386535</v>
      </c>
    </row>
    <row r="43" spans="1:11" ht="13.5" customHeight="1">
      <c r="A43" s="94" t="s">
        <v>129</v>
      </c>
      <c r="B43" s="132">
        <f>(7200*19)/464.9</f>
        <v>294.25682942568295</v>
      </c>
      <c r="C43" s="130">
        <v>40724</v>
      </c>
      <c r="D43" s="130"/>
      <c r="E43" s="74">
        <f aca="true" t="shared" si="7" ref="E43:E50">IF(C43&lt;$E$5,B43,0)</f>
        <v>0</v>
      </c>
      <c r="F43" s="74">
        <f aca="true" t="shared" si="8" ref="F43:F50">IF(AND($E$5&lt;C43,C43&lt;$H$5+1),B43,0)</f>
        <v>0</v>
      </c>
      <c r="G43" s="74">
        <f aca="true" t="shared" si="9" ref="G43:G50">IF(AND($E$5&lt;D43,D43&lt;$H$5+1),-B43,0)</f>
        <v>0</v>
      </c>
      <c r="H43" s="74">
        <f aca="true" t="shared" si="10" ref="H43:H50">+E43+F43+G43</f>
        <v>0</v>
      </c>
      <c r="I43" s="74">
        <f aca="true" t="shared" si="11" ref="I43:I50">IF(AND($H$5&lt;C43,C43&lt;$K$5+1),B43,0)</f>
        <v>294.25682942568295</v>
      </c>
      <c r="J43" s="74">
        <f aca="true" t="shared" si="12" ref="J43:J50">IF(AND($H$5&lt;D43,D43&lt;$K$5+1),-B43,0)</f>
        <v>0</v>
      </c>
      <c r="K43" s="74">
        <f aca="true" t="shared" si="13" ref="K43:K50">+H43+I43+J43</f>
        <v>294.25682942568295</v>
      </c>
    </row>
    <row r="44" spans="1:11" ht="12" customHeight="1">
      <c r="A44" s="94" t="s">
        <v>130</v>
      </c>
      <c r="B44" s="132">
        <f>(19200*363.5)/464.9</f>
        <v>15012.26070122607</v>
      </c>
      <c r="C44" s="130">
        <v>40724</v>
      </c>
      <c r="D44" s="130"/>
      <c r="E44" s="74">
        <f t="shared" si="7"/>
        <v>0</v>
      </c>
      <c r="F44" s="74">
        <f t="shared" si="8"/>
        <v>0</v>
      </c>
      <c r="G44" s="74">
        <f t="shared" si="9"/>
        <v>0</v>
      </c>
      <c r="H44" s="74">
        <f t="shared" si="10"/>
        <v>0</v>
      </c>
      <c r="I44" s="74">
        <f t="shared" si="11"/>
        <v>15012.26070122607</v>
      </c>
      <c r="J44" s="74">
        <f t="shared" si="12"/>
        <v>0</v>
      </c>
      <c r="K44" s="74">
        <f t="shared" si="13"/>
        <v>15012.26070122607</v>
      </c>
    </row>
    <row r="45" spans="1:11" ht="12" customHeight="1">
      <c r="A45" s="94" t="s">
        <v>131</v>
      </c>
      <c r="B45" s="132">
        <f>(200*19)/464.9</f>
        <v>8.173800817380082</v>
      </c>
      <c r="C45" s="130">
        <v>40724</v>
      </c>
      <c r="D45" s="130"/>
      <c r="E45" s="74">
        <f t="shared" si="7"/>
        <v>0</v>
      </c>
      <c r="F45" s="74">
        <f t="shared" si="8"/>
        <v>0</v>
      </c>
      <c r="G45" s="74">
        <f t="shared" si="9"/>
        <v>0</v>
      </c>
      <c r="H45" s="74">
        <f t="shared" si="10"/>
        <v>0</v>
      </c>
      <c r="I45" s="74">
        <f t="shared" si="11"/>
        <v>8.173800817380082</v>
      </c>
      <c r="J45" s="74">
        <f t="shared" si="12"/>
        <v>0</v>
      </c>
      <c r="K45" s="74">
        <f t="shared" si="13"/>
        <v>8.173800817380082</v>
      </c>
    </row>
    <row r="46" spans="1:11" ht="12" customHeight="1">
      <c r="A46" s="95"/>
      <c r="B46" s="132"/>
      <c r="C46" s="130"/>
      <c r="D46" s="130"/>
      <c r="E46" s="74">
        <f t="shared" si="7"/>
        <v>0</v>
      </c>
      <c r="F46" s="74">
        <f t="shared" si="8"/>
        <v>0</v>
      </c>
      <c r="G46" s="74">
        <f t="shared" si="9"/>
        <v>0</v>
      </c>
      <c r="H46" s="74">
        <f t="shared" si="10"/>
        <v>0</v>
      </c>
      <c r="I46" s="74">
        <f t="shared" si="11"/>
        <v>0</v>
      </c>
      <c r="J46" s="74">
        <f t="shared" si="12"/>
        <v>0</v>
      </c>
      <c r="K46" s="74">
        <f t="shared" si="13"/>
        <v>0</v>
      </c>
    </row>
    <row r="47" spans="1:11" ht="12" customHeight="1">
      <c r="A47" s="95"/>
      <c r="B47" s="132"/>
      <c r="C47" s="130"/>
      <c r="D47" s="130"/>
      <c r="E47" s="74">
        <f t="shared" si="7"/>
        <v>0</v>
      </c>
      <c r="F47" s="74">
        <f t="shared" si="8"/>
        <v>0</v>
      </c>
      <c r="G47" s="74">
        <f t="shared" si="9"/>
        <v>0</v>
      </c>
      <c r="H47" s="74">
        <f t="shared" si="10"/>
        <v>0</v>
      </c>
      <c r="I47" s="74">
        <f t="shared" si="11"/>
        <v>0</v>
      </c>
      <c r="J47" s="74">
        <f t="shared" si="12"/>
        <v>0</v>
      </c>
      <c r="K47" s="74">
        <f t="shared" si="13"/>
        <v>0</v>
      </c>
    </row>
    <row r="48" spans="1:11" ht="12.75">
      <c r="A48" s="95"/>
      <c r="B48" s="132"/>
      <c r="C48" s="130"/>
      <c r="D48" s="130"/>
      <c r="E48" s="74">
        <f t="shared" si="7"/>
        <v>0</v>
      </c>
      <c r="F48" s="74">
        <f t="shared" si="8"/>
        <v>0</v>
      </c>
      <c r="G48" s="74">
        <f t="shared" si="9"/>
        <v>0</v>
      </c>
      <c r="H48" s="74">
        <f t="shared" si="10"/>
        <v>0</v>
      </c>
      <c r="I48" s="74">
        <f t="shared" si="11"/>
        <v>0</v>
      </c>
      <c r="J48" s="74">
        <f t="shared" si="12"/>
        <v>0</v>
      </c>
      <c r="K48" s="74">
        <f t="shared" si="13"/>
        <v>0</v>
      </c>
    </row>
    <row r="49" spans="1:11" ht="12.75">
      <c r="A49" s="95"/>
      <c r="B49" s="132"/>
      <c r="C49" s="130"/>
      <c r="D49" s="130"/>
      <c r="E49" s="74">
        <f t="shared" si="7"/>
        <v>0</v>
      </c>
      <c r="F49" s="74">
        <f t="shared" si="8"/>
        <v>0</v>
      </c>
      <c r="G49" s="74">
        <f t="shared" si="9"/>
        <v>0</v>
      </c>
      <c r="H49" s="74">
        <f t="shared" si="10"/>
        <v>0</v>
      </c>
      <c r="I49" s="74">
        <f t="shared" si="11"/>
        <v>0</v>
      </c>
      <c r="J49" s="74">
        <f t="shared" si="12"/>
        <v>0</v>
      </c>
      <c r="K49" s="74">
        <f t="shared" si="13"/>
        <v>0</v>
      </c>
    </row>
    <row r="50" spans="1:11" ht="12.75">
      <c r="A50" s="95"/>
      <c r="B50" s="132"/>
      <c r="C50" s="130"/>
      <c r="D50" s="130"/>
      <c r="E50" s="87">
        <f t="shared" si="7"/>
        <v>0</v>
      </c>
      <c r="F50" s="87">
        <f t="shared" si="8"/>
        <v>0</v>
      </c>
      <c r="G50" s="87">
        <f t="shared" si="9"/>
        <v>0</v>
      </c>
      <c r="H50" s="87">
        <f t="shared" si="10"/>
        <v>0</v>
      </c>
      <c r="I50" s="87">
        <f t="shared" si="11"/>
        <v>0</v>
      </c>
      <c r="J50" s="87">
        <f t="shared" si="12"/>
        <v>0</v>
      </c>
      <c r="K50" s="87">
        <f t="shared" si="13"/>
        <v>0</v>
      </c>
    </row>
    <row r="51" spans="1:11" ht="12.75">
      <c r="A51" s="54"/>
      <c r="B51" s="54"/>
      <c r="C51" s="54"/>
      <c r="D51" s="54"/>
      <c r="E51" s="74"/>
      <c r="F51" s="74"/>
      <c r="G51" s="74"/>
      <c r="H51" s="74"/>
      <c r="I51" s="74"/>
      <c r="J51" s="74"/>
      <c r="K51" s="74"/>
    </row>
    <row r="52" spans="1:11" ht="13.5" thickBot="1">
      <c r="A52" s="70" t="s">
        <v>40</v>
      </c>
      <c r="B52" s="70"/>
      <c r="C52" s="54"/>
      <c r="D52" s="54"/>
      <c r="E52" s="129">
        <f>SUM(E8:E50)</f>
        <v>32463.15336631534</v>
      </c>
      <c r="F52" s="129">
        <f>SUM(F8:F50)</f>
        <v>13078.339427833944</v>
      </c>
      <c r="G52" s="129">
        <f>SUM(G8:G50)</f>
        <v>-555.8184555818456</v>
      </c>
      <c r="H52" s="129">
        <f>+E52+F52+G52</f>
        <v>44985.674338567434</v>
      </c>
      <c r="I52" s="129">
        <f>SUM(I8:I50)</f>
        <v>15314.691331469134</v>
      </c>
      <c r="J52" s="129">
        <f>SUM(J8:J50)</f>
        <v>-2047.5371047537105</v>
      </c>
      <c r="K52" s="129">
        <f>+H52+I52+J52</f>
        <v>58252.828565282856</v>
      </c>
    </row>
    <row r="53" spans="5:11" ht="13.5" thickTop="1">
      <c r="E53" s="64"/>
      <c r="F53" s="64"/>
      <c r="G53" s="64"/>
      <c r="H53" s="64"/>
      <c r="I53" s="64"/>
      <c r="J53" s="64"/>
      <c r="K53" s="64"/>
    </row>
    <row r="54" spans="5:11" ht="12.75">
      <c r="E54" s="64"/>
      <c r="F54" s="64"/>
      <c r="G54" s="64"/>
      <c r="H54" s="64"/>
      <c r="I54" s="64"/>
      <c r="J54" s="64"/>
      <c r="K54" s="64"/>
    </row>
    <row r="55" spans="5:11" ht="12.75">
      <c r="E55" s="64"/>
      <c r="F55" s="64"/>
      <c r="G55" s="64"/>
      <c r="H55" s="64"/>
      <c r="I55" s="64"/>
      <c r="J55" s="64"/>
      <c r="K55" s="64"/>
    </row>
    <row r="56" spans="5:11" ht="12.75">
      <c r="E56" s="64"/>
      <c r="F56" s="64"/>
      <c r="G56" s="64"/>
      <c r="H56" s="64"/>
      <c r="I56" s="64"/>
      <c r="J56" s="64"/>
      <c r="K56" s="64"/>
    </row>
    <row r="57" spans="5:11" ht="12.75">
      <c r="E57" s="64"/>
      <c r="F57" s="64"/>
      <c r="G57" s="64"/>
      <c r="H57" s="64"/>
      <c r="I57" s="64"/>
      <c r="J57" s="64"/>
      <c r="K57" s="64"/>
    </row>
    <row r="58" spans="5:11" ht="12.75">
      <c r="E58" s="64"/>
      <c r="F58" s="64"/>
      <c r="G58" s="64"/>
      <c r="H58" s="64"/>
      <c r="I58" s="64"/>
      <c r="J58" s="64"/>
      <c r="K58" s="64"/>
    </row>
    <row r="59" spans="5:11" ht="12.75">
      <c r="E59" s="64"/>
      <c r="F59" s="64"/>
      <c r="G59" s="64"/>
      <c r="H59" s="64"/>
      <c r="I59" s="64"/>
      <c r="J59" s="64"/>
      <c r="K59" s="64"/>
    </row>
    <row r="60" spans="5:11" ht="12.75">
      <c r="E60" s="64"/>
      <c r="F60" s="64"/>
      <c r="G60" s="64"/>
      <c r="H60" s="64"/>
      <c r="I60" s="64"/>
      <c r="J60" s="64"/>
      <c r="K60" s="64"/>
    </row>
    <row r="61" spans="5:11" ht="12.75">
      <c r="E61" s="64"/>
      <c r="F61" s="64"/>
      <c r="G61" s="64"/>
      <c r="H61" s="64"/>
      <c r="I61" s="64"/>
      <c r="J61" s="64"/>
      <c r="K61" s="64"/>
    </row>
    <row r="62" spans="5:11" ht="12.75">
      <c r="E62" s="64"/>
      <c r="F62" s="64"/>
      <c r="G62" s="64"/>
      <c r="H62" s="64"/>
      <c r="I62" s="64"/>
      <c r="J62" s="64"/>
      <c r="K62" s="64"/>
    </row>
    <row r="63" spans="5:11" ht="12.75">
      <c r="E63" s="64"/>
      <c r="F63" s="64"/>
      <c r="G63" s="64"/>
      <c r="H63" s="64"/>
      <c r="I63" s="64"/>
      <c r="J63" s="64"/>
      <c r="K63" s="64"/>
    </row>
    <row r="64" spans="5:11" ht="12.75">
      <c r="E64" s="64"/>
      <c r="F64" s="64"/>
      <c r="G64" s="64"/>
      <c r="H64" s="64"/>
      <c r="I64" s="64"/>
      <c r="J64" s="64"/>
      <c r="K64" s="64"/>
    </row>
    <row r="65" spans="5:11" ht="12.75">
      <c r="E65" s="64"/>
      <c r="F65" s="64"/>
      <c r="G65" s="64"/>
      <c r="H65" s="64"/>
      <c r="I65" s="64"/>
      <c r="J65" s="64"/>
      <c r="K65" s="64"/>
    </row>
    <row r="66" spans="5:11" ht="12.75">
      <c r="E66" s="64"/>
      <c r="F66" s="64"/>
      <c r="G66" s="64"/>
      <c r="H66" s="64"/>
      <c r="I66" s="64"/>
      <c r="J66" s="64"/>
      <c r="K66" s="64"/>
    </row>
    <row r="67" spans="5:11" ht="12.75">
      <c r="E67" s="64"/>
      <c r="F67" s="64"/>
      <c r="G67" s="64"/>
      <c r="H67" s="64"/>
      <c r="I67" s="64"/>
      <c r="J67" s="64"/>
      <c r="K67" s="64"/>
    </row>
    <row r="68" spans="5:11" ht="12.75">
      <c r="E68" s="64"/>
      <c r="F68" s="64"/>
      <c r="G68" s="64"/>
      <c r="H68" s="64"/>
      <c r="I68" s="64"/>
      <c r="J68" s="64"/>
      <c r="K68" s="64"/>
    </row>
    <row r="69" spans="5:11" ht="12.75">
      <c r="E69" s="64"/>
      <c r="F69" s="64"/>
      <c r="G69" s="64"/>
      <c r="H69" s="64"/>
      <c r="I69" s="64"/>
      <c r="J69" s="64"/>
      <c r="K69" s="64"/>
    </row>
    <row r="70" spans="5:11" ht="12.75">
      <c r="E70" s="64"/>
      <c r="F70" s="64"/>
      <c r="G70" s="64"/>
      <c r="H70" s="64"/>
      <c r="I70" s="64"/>
      <c r="J70" s="64"/>
      <c r="K70" s="64"/>
    </row>
    <row r="71" spans="5:11" ht="12.75">
      <c r="E71" s="64"/>
      <c r="F71" s="64"/>
      <c r="G71" s="64"/>
      <c r="H71" s="64"/>
      <c r="I71" s="64"/>
      <c r="J71" s="64"/>
      <c r="K71" s="64"/>
    </row>
    <row r="72" spans="5:11" ht="12.75">
      <c r="E72" s="64"/>
      <c r="F72" s="64"/>
      <c r="G72" s="64"/>
      <c r="H72" s="64"/>
      <c r="I72" s="64"/>
      <c r="J72" s="64"/>
      <c r="K72" s="64"/>
    </row>
    <row r="73" spans="5:11" ht="12.75">
      <c r="E73" s="64"/>
      <c r="F73" s="64"/>
      <c r="G73" s="64"/>
      <c r="H73" s="64"/>
      <c r="I73" s="64"/>
      <c r="J73" s="64"/>
      <c r="K73" s="64"/>
    </row>
    <row r="74" spans="5:11" ht="12.75">
      <c r="E74" s="64"/>
      <c r="F74" s="64"/>
      <c r="G74" s="64"/>
      <c r="H74" s="64"/>
      <c r="I74" s="64"/>
      <c r="J74" s="64"/>
      <c r="K74" s="64"/>
    </row>
    <row r="75" spans="5:11" ht="12.75">
      <c r="E75" s="64"/>
      <c r="F75" s="64"/>
      <c r="G75" s="64"/>
      <c r="H75" s="64"/>
      <c r="I75" s="64"/>
      <c r="J75" s="64"/>
      <c r="K75" s="64"/>
    </row>
    <row r="76" spans="5:11" ht="12.75">
      <c r="E76" s="64"/>
      <c r="F76" s="64"/>
      <c r="G76" s="64"/>
      <c r="H76" s="64"/>
      <c r="I76" s="64"/>
      <c r="J76" s="64"/>
      <c r="K76" s="64"/>
    </row>
    <row r="77" spans="5:11" ht="12.75">
      <c r="E77" s="64"/>
      <c r="F77" s="64"/>
      <c r="G77" s="64"/>
      <c r="H77" s="64"/>
      <c r="I77" s="64"/>
      <c r="J77" s="64"/>
      <c r="K77" s="64"/>
    </row>
    <row r="78" spans="5:11" ht="12.75">
      <c r="E78" s="64"/>
      <c r="F78" s="64"/>
      <c r="G78" s="64"/>
      <c r="H78" s="64"/>
      <c r="I78" s="64"/>
      <c r="J78" s="64"/>
      <c r="K78" s="64"/>
    </row>
    <row r="79" spans="5:11" ht="12.75">
      <c r="E79" s="64"/>
      <c r="F79" s="64"/>
      <c r="G79" s="64"/>
      <c r="H79" s="64"/>
      <c r="I79" s="64"/>
      <c r="J79" s="64"/>
      <c r="K79" s="64"/>
    </row>
    <row r="80" spans="5:11" ht="12.75">
      <c r="E80" s="64"/>
      <c r="F80" s="64"/>
      <c r="G80" s="64"/>
      <c r="H80" s="64"/>
      <c r="I80" s="64"/>
      <c r="J80" s="64"/>
      <c r="K80" s="64"/>
    </row>
    <row r="81" spans="5:11" ht="12.75">
      <c r="E81" s="64"/>
      <c r="F81" s="64"/>
      <c r="G81" s="64"/>
      <c r="H81" s="64"/>
      <c r="I81" s="64"/>
      <c r="J81" s="64"/>
      <c r="K81" s="64"/>
    </row>
    <row r="82" spans="5:11" ht="12.75">
      <c r="E82" s="64"/>
      <c r="F82" s="64"/>
      <c r="G82" s="64"/>
      <c r="H82" s="64"/>
      <c r="I82" s="64"/>
      <c r="J82" s="64"/>
      <c r="K82" s="64"/>
    </row>
    <row r="83" spans="5:11" ht="12.75">
      <c r="E83" s="64"/>
      <c r="F83" s="64"/>
      <c r="G83" s="64"/>
      <c r="H83" s="64"/>
      <c r="I83" s="64"/>
      <c r="J83" s="64"/>
      <c r="K83" s="64"/>
    </row>
    <row r="84" spans="5:11" ht="12.75">
      <c r="E84" s="64"/>
      <c r="F84" s="64"/>
      <c r="G84" s="64"/>
      <c r="H84" s="64"/>
      <c r="I84" s="64"/>
      <c r="J84" s="64"/>
      <c r="K84" s="64"/>
    </row>
    <row r="85" spans="5:11" ht="12.75">
      <c r="E85" s="64"/>
      <c r="F85" s="64"/>
      <c r="G85" s="64"/>
      <c r="H85" s="64"/>
      <c r="I85" s="64"/>
      <c r="J85" s="64"/>
      <c r="K85" s="64"/>
    </row>
    <row r="86" spans="5:11" ht="12.75">
      <c r="E86" s="64"/>
      <c r="F86" s="64"/>
      <c r="G86" s="64"/>
      <c r="H86" s="64"/>
      <c r="I86" s="64"/>
      <c r="J86" s="64"/>
      <c r="K86" s="64"/>
    </row>
    <row r="87" spans="5:11" ht="12.75">
      <c r="E87" s="64"/>
      <c r="F87" s="64"/>
      <c r="G87" s="64"/>
      <c r="H87" s="64"/>
      <c r="I87" s="64"/>
      <c r="J87" s="64"/>
      <c r="K87" s="64"/>
    </row>
    <row r="88" spans="5:11" ht="12.75">
      <c r="E88" s="64"/>
      <c r="F88" s="64"/>
      <c r="G88" s="64"/>
      <c r="H88" s="64"/>
      <c r="I88" s="64"/>
      <c r="J88" s="64"/>
      <c r="K88" s="64"/>
    </row>
    <row r="89" spans="5:11" ht="12.75">
      <c r="E89" s="64"/>
      <c r="F89" s="64"/>
      <c r="G89" s="64"/>
      <c r="H89" s="64"/>
      <c r="I89" s="64"/>
      <c r="J89" s="64"/>
      <c r="K89" s="64"/>
    </row>
  </sheetData>
  <printOptions horizontalCentered="1"/>
  <pageMargins left="0.25" right="0.25" top="0.25" bottom="0.25" header="0.5" footer="0.5"/>
  <pageSetup fitToHeight="1" fitToWidth="1" horizontalDpi="600" verticalDpi="600" orientation="landscape" paperSize="5" scale="7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C89"/>
  <sheetViews>
    <sheetView zoomScale="75" zoomScaleNormal="75" workbookViewId="0" topLeftCell="A1">
      <selection activeCell="A1" sqref="A1"/>
    </sheetView>
  </sheetViews>
  <sheetFormatPr defaultColWidth="9.140625" defaultRowHeight="12.75"/>
  <cols>
    <col min="1" max="1" width="26.7109375" style="6" customWidth="1"/>
    <col min="2" max="2" width="16.7109375" style="4" customWidth="1"/>
    <col min="3" max="3" width="1.7109375" style="6" customWidth="1"/>
    <col min="4" max="4" width="16.7109375" style="4" customWidth="1"/>
    <col min="5" max="5" width="1.7109375" style="4" customWidth="1"/>
    <col min="6" max="6" width="16.7109375" style="4" customWidth="1"/>
    <col min="7" max="7" width="1.7109375" style="5" customWidth="1"/>
    <col min="8" max="8" width="16.7109375" style="4" customWidth="1"/>
    <col min="9" max="9" width="1.7109375" style="4" customWidth="1"/>
    <col min="10" max="10" width="16.7109375" style="4" customWidth="1"/>
    <col min="11" max="11" width="1.7109375" style="5" customWidth="1"/>
    <col min="12" max="12" width="16.7109375" style="4" customWidth="1"/>
    <col min="13" max="13" width="1.7109375" style="5" customWidth="1"/>
    <col min="14" max="14" width="16.7109375" style="4" customWidth="1"/>
    <col min="15" max="15" width="1.7109375" style="5" customWidth="1"/>
    <col min="16" max="16" width="16.7109375" style="4" customWidth="1"/>
    <col min="17" max="17" width="1.7109375" style="5" customWidth="1"/>
    <col min="18" max="18" width="12.7109375" style="4" customWidth="1"/>
    <col min="19" max="19" width="1.7109375" style="4" customWidth="1"/>
    <col min="20" max="20" width="12.7109375" style="6" customWidth="1"/>
    <col min="21" max="16384" width="9.140625" style="6" customWidth="1"/>
  </cols>
  <sheetData>
    <row r="1" spans="1:4" ht="12.75" customHeight="1">
      <c r="A1" s="1"/>
      <c r="B1" s="2"/>
      <c r="C1" s="3"/>
      <c r="D1" s="2"/>
    </row>
    <row r="2" spans="1:18" ht="12.75" customHeight="1">
      <c r="A2" s="135" t="s">
        <v>55</v>
      </c>
      <c r="B2" s="2"/>
      <c r="C2" s="3"/>
      <c r="D2" s="2"/>
      <c r="E2" s="2"/>
      <c r="F2" s="2"/>
      <c r="G2" s="7"/>
      <c r="H2" s="2"/>
      <c r="I2" s="2"/>
      <c r="J2" s="2"/>
      <c r="R2" s="52"/>
    </row>
    <row r="3" spans="2:20" ht="12.75" customHeight="1">
      <c r="B3" s="175" t="s">
        <v>208</v>
      </c>
      <c r="C3" s="155"/>
      <c r="D3" s="154"/>
      <c r="E3" s="154"/>
      <c r="F3" s="154"/>
      <c r="G3" s="157"/>
      <c r="H3" s="154"/>
      <c r="I3" s="154"/>
      <c r="J3" s="154"/>
      <c r="K3" s="158"/>
      <c r="L3" s="159"/>
      <c r="M3" s="158"/>
      <c r="N3" s="159"/>
      <c r="O3" s="158"/>
      <c r="P3" s="159"/>
      <c r="Q3" s="158"/>
      <c r="R3" s="159"/>
      <c r="S3" s="159"/>
      <c r="T3" s="162"/>
    </row>
    <row r="4" spans="1:20" ht="15.75">
      <c r="A4" s="1"/>
      <c r="B4" s="153" t="s">
        <v>0</v>
      </c>
      <c r="C4" s="155"/>
      <c r="D4" s="156"/>
      <c r="E4" s="154"/>
      <c r="F4" s="154"/>
      <c r="G4" s="157"/>
      <c r="H4" s="154"/>
      <c r="I4" s="154"/>
      <c r="J4" s="154"/>
      <c r="K4" s="158"/>
      <c r="L4" s="159"/>
      <c r="M4" s="158"/>
      <c r="N4" s="159"/>
      <c r="O4" s="158"/>
      <c r="P4" s="159"/>
      <c r="Q4" s="158"/>
      <c r="R4" s="159"/>
      <c r="S4" s="160"/>
      <c r="T4" s="160"/>
    </row>
    <row r="5" spans="1:20" ht="12.75">
      <c r="A5" s="8"/>
      <c r="B5" s="161" t="s">
        <v>93</v>
      </c>
      <c r="C5" s="155"/>
      <c r="D5" s="154"/>
      <c r="E5" s="154"/>
      <c r="F5" s="154"/>
      <c r="G5" s="157"/>
      <c r="H5" s="154"/>
      <c r="I5" s="154"/>
      <c r="J5" s="154"/>
      <c r="K5" s="158"/>
      <c r="L5" s="159"/>
      <c r="M5" s="158"/>
      <c r="N5" s="159"/>
      <c r="O5" s="158"/>
      <c r="P5" s="159"/>
      <c r="Q5" s="158"/>
      <c r="R5" s="159"/>
      <c r="S5" s="159"/>
      <c r="T5" s="162"/>
    </row>
    <row r="6" spans="1:12" ht="12" customHeight="1">
      <c r="A6" s="3"/>
      <c r="B6" s="2"/>
      <c r="C6" s="3"/>
      <c r="D6" s="2"/>
      <c r="E6" s="2"/>
      <c r="F6" s="2"/>
      <c r="G6" s="7"/>
      <c r="H6" s="2"/>
      <c r="I6" s="2"/>
      <c r="J6" s="2"/>
      <c r="L6" s="9"/>
    </row>
    <row r="7" spans="2:20" ht="15" customHeight="1">
      <c r="B7" s="201" t="s">
        <v>1</v>
      </c>
      <c r="C7" s="201"/>
      <c r="D7" s="201"/>
      <c r="E7" s="201"/>
      <c r="F7" s="201"/>
      <c r="G7" s="201"/>
      <c r="H7" s="201"/>
      <c r="I7" s="134"/>
      <c r="J7" s="134"/>
      <c r="L7" s="202" t="s">
        <v>2</v>
      </c>
      <c r="M7" s="202"/>
      <c r="N7" s="202"/>
      <c r="O7" s="202"/>
      <c r="P7" s="202"/>
      <c r="R7" s="201" t="s">
        <v>3</v>
      </c>
      <c r="S7" s="201"/>
      <c r="T7" s="201"/>
    </row>
    <row r="8" spans="2:14" ht="15" customHeight="1">
      <c r="B8" s="10"/>
      <c r="D8" s="11" t="s">
        <v>4</v>
      </c>
      <c r="F8" s="11"/>
      <c r="H8" s="11" t="s">
        <v>5</v>
      </c>
      <c r="I8" s="11"/>
      <c r="J8" s="11"/>
      <c r="L8" s="10"/>
      <c r="N8" s="11"/>
    </row>
    <row r="9" spans="2:16" ht="15" customHeight="1">
      <c r="B9" s="10"/>
      <c r="D9" s="11" t="s">
        <v>6</v>
      </c>
      <c r="F9" s="12" t="s">
        <v>7</v>
      </c>
      <c r="H9" s="11" t="s">
        <v>8</v>
      </c>
      <c r="I9" s="11"/>
      <c r="J9" s="11" t="s">
        <v>83</v>
      </c>
      <c r="L9" s="10" t="s">
        <v>31</v>
      </c>
      <c r="N9" s="11" t="s">
        <v>84</v>
      </c>
      <c r="P9" s="11" t="s">
        <v>9</v>
      </c>
    </row>
    <row r="10" spans="2:20" s="10" customFormat="1" ht="13.5" customHeight="1">
      <c r="B10" s="13" t="s">
        <v>30</v>
      </c>
      <c r="C10" s="13"/>
      <c r="D10" s="11" t="s">
        <v>10</v>
      </c>
      <c r="E10" s="14"/>
      <c r="F10" s="14" t="s">
        <v>6</v>
      </c>
      <c r="G10" s="14"/>
      <c r="H10" s="14" t="s">
        <v>6</v>
      </c>
      <c r="I10" s="14"/>
      <c r="J10" s="14" t="s">
        <v>11</v>
      </c>
      <c r="K10" s="14"/>
      <c r="L10" s="13" t="s">
        <v>6</v>
      </c>
      <c r="M10" s="14"/>
      <c r="N10" s="14" t="s">
        <v>6</v>
      </c>
      <c r="O10" s="14"/>
      <c r="P10" s="14" t="s">
        <v>11</v>
      </c>
      <c r="Q10" s="14"/>
      <c r="R10" s="15"/>
      <c r="S10" s="16"/>
      <c r="T10" s="6"/>
    </row>
    <row r="11" spans="2:20" s="10" customFormat="1" ht="13.5" customHeight="1">
      <c r="B11" s="12" t="s">
        <v>12</v>
      </c>
      <c r="D11" s="14" t="s">
        <v>12</v>
      </c>
      <c r="E11" s="11"/>
      <c r="F11" s="12" t="s">
        <v>13</v>
      </c>
      <c r="G11" s="14"/>
      <c r="H11" s="12" t="s">
        <v>14</v>
      </c>
      <c r="I11" s="12"/>
      <c r="J11" s="12" t="s">
        <v>15</v>
      </c>
      <c r="K11" s="17"/>
      <c r="L11" s="12" t="s">
        <v>29</v>
      </c>
      <c r="M11" s="17"/>
      <c r="N11" s="12" t="s">
        <v>85</v>
      </c>
      <c r="O11" s="17"/>
      <c r="P11" s="12" t="s">
        <v>15</v>
      </c>
      <c r="Q11" s="17"/>
      <c r="R11" s="18" t="s">
        <v>94</v>
      </c>
      <c r="S11" s="15"/>
      <c r="T11" s="19" t="s">
        <v>95</v>
      </c>
    </row>
    <row r="12" spans="1:23" s="15" customFormat="1" ht="12.75" customHeight="1">
      <c r="A12" s="20" t="s">
        <v>28</v>
      </c>
      <c r="B12" s="21"/>
      <c r="C12" s="22" t="s">
        <v>16</v>
      </c>
      <c r="D12" s="21"/>
      <c r="E12" s="23"/>
      <c r="F12" s="21"/>
      <c r="G12" s="24"/>
      <c r="H12" s="21"/>
      <c r="I12" s="21"/>
      <c r="J12" s="21"/>
      <c r="K12" s="24"/>
      <c r="L12" s="25"/>
      <c r="M12" s="26"/>
      <c r="N12" s="25"/>
      <c r="O12" s="26"/>
      <c r="P12" s="25"/>
      <c r="Q12" s="24"/>
      <c r="R12" s="21"/>
      <c r="S12" s="21"/>
      <c r="T12" s="21"/>
      <c r="U12" s="21"/>
      <c r="V12" s="21"/>
      <c r="W12" s="21"/>
    </row>
    <row r="13" spans="1:23" s="15" customFormat="1" ht="12.75" customHeight="1">
      <c r="A13" s="27"/>
      <c r="B13" s="21"/>
      <c r="C13" s="22"/>
      <c r="D13" s="21"/>
      <c r="E13" s="23"/>
      <c r="F13" s="21"/>
      <c r="G13" s="24"/>
      <c r="H13" s="21"/>
      <c r="I13" s="21"/>
      <c r="J13" s="21"/>
      <c r="K13" s="24"/>
      <c r="L13" s="25"/>
      <c r="M13" s="26"/>
      <c r="N13" s="25"/>
      <c r="O13" s="26"/>
      <c r="P13" s="25"/>
      <c r="Q13" s="24"/>
      <c r="R13" s="21"/>
      <c r="S13" s="21"/>
      <c r="T13" s="21"/>
      <c r="U13" s="21"/>
      <c r="V13" s="21"/>
      <c r="W13" s="21"/>
    </row>
    <row r="14" spans="1:23" s="15" customFormat="1" ht="12.75" customHeight="1">
      <c r="A14" s="27" t="s">
        <v>17</v>
      </c>
      <c r="B14" s="21">
        <f>+Land!E52+'Land Improv'!I52</f>
        <v>243592.15336631535</v>
      </c>
      <c r="C14" s="22"/>
      <c r="D14" s="21">
        <f>+Leaseholds!I52+'Bldgs-Wood'!I52+'Bldgs-Brick'!I52</f>
        <v>2635061.050333405</v>
      </c>
      <c r="E14" s="23"/>
      <c r="F14" s="21">
        <f>+Vehicles!I52+'Mach &amp; Equip'!I52+'Road Equip'!I52</f>
        <v>629334.6499999999</v>
      </c>
      <c r="G14" s="24"/>
      <c r="H14" s="21">
        <f>+Comp!I52</f>
        <v>41763.42</v>
      </c>
      <c r="I14" s="21"/>
      <c r="J14" s="21">
        <f>+'Gen AUC'!E52</f>
        <v>737500</v>
      </c>
      <c r="K14" s="24"/>
      <c r="L14" s="25">
        <f>+'Trans-Land'!E52+'Rd Surface'!I52+'Rd Grade'!I67+Bridges!I52+'Traffic Lights &amp; Equip'!I52</f>
        <v>628272.45</v>
      </c>
      <c r="M14" s="26"/>
      <c r="N14" s="25">
        <f>+Dams!I52+'W&amp;S-Equip'!I52+'W&amp;S-Networks'!I52+'W&amp;S-Bldgs Wood'!I52+'W&amp;S-Bldgs Brick'!I52+'W&amp;S-Land Improv'!I52+'W&amp;S-Land'!E52</f>
        <v>5463710.61</v>
      </c>
      <c r="O14" s="26"/>
      <c r="P14" s="25">
        <f>+'W&amp;S-AUC'!E52+'Trans-AUC'!E52</f>
        <v>0</v>
      </c>
      <c r="Q14" s="24"/>
      <c r="R14" s="21">
        <f>SUM(B14:P14)</f>
        <v>10379234.33369972</v>
      </c>
      <c r="S14" s="21"/>
      <c r="T14" s="187">
        <v>10050045</v>
      </c>
      <c r="U14" s="21"/>
      <c r="V14" s="21"/>
      <c r="W14" s="21"/>
    </row>
    <row r="15" spans="1:23" s="15" customFormat="1" ht="13.5" customHeight="1">
      <c r="A15" s="27"/>
      <c r="B15" s="21"/>
      <c r="C15" s="22"/>
      <c r="D15" s="21"/>
      <c r="E15" s="23"/>
      <c r="F15" s="21"/>
      <c r="G15" s="24"/>
      <c r="H15" s="21"/>
      <c r="I15" s="21"/>
      <c r="J15" s="21"/>
      <c r="K15" s="24"/>
      <c r="L15" s="25"/>
      <c r="M15" s="26"/>
      <c r="N15" s="25"/>
      <c r="O15" s="26"/>
      <c r="P15" s="25"/>
      <c r="Q15" s="24"/>
      <c r="R15" s="21"/>
      <c r="S15" s="21"/>
      <c r="T15" s="21"/>
      <c r="U15" s="21"/>
      <c r="V15" s="21"/>
      <c r="W15" s="21"/>
    </row>
    <row r="16" spans="1:23" s="15" customFormat="1" ht="13.5" customHeight="1">
      <c r="A16" s="27" t="s">
        <v>18</v>
      </c>
      <c r="B16" s="21">
        <f>+Land!F52+'Land Improv'!M52</f>
        <v>38748.33942783394</v>
      </c>
      <c r="C16" s="22"/>
      <c r="D16" s="21">
        <f>+Leaseholds!M52+'Bldgs-Wood'!M52+'Bldgs-Brick'!M52</f>
        <v>1240540</v>
      </c>
      <c r="E16" s="23"/>
      <c r="F16" s="21">
        <f>+Vehicles!M52+'Mach &amp; Equip'!M52+'Road Equip'!M52</f>
        <v>278750</v>
      </c>
      <c r="G16" s="24"/>
      <c r="H16" s="21">
        <f>+Comp!M52</f>
        <v>0</v>
      </c>
      <c r="I16" s="21"/>
      <c r="J16" s="21">
        <f>+'Gen AUC'!F52</f>
        <v>503040</v>
      </c>
      <c r="K16" s="24"/>
      <c r="L16" s="25">
        <f>+'Trans-Land'!F52+'Rd Surface'!M52+'Rd Grade'!M67+Bridges!M52+'Traffic Lights &amp; Equip'!M52</f>
        <v>0</v>
      </c>
      <c r="M16" s="26"/>
      <c r="N16" s="25">
        <f>+Dams!M52+'W&amp;S-Equip'!M52+'W&amp;S-Networks'!M52+'W&amp;S-Bldgs Wood'!M52+'W&amp;S-Bldgs Brick'!M52+'W&amp;S-Land Improv'!M52+'W&amp;S-Land'!F52</f>
        <v>0</v>
      </c>
      <c r="O16" s="26"/>
      <c r="P16" s="25">
        <f>+'W&amp;S-AUC'!F52+'Trans-AUC'!F52</f>
        <v>0</v>
      </c>
      <c r="Q16" s="24"/>
      <c r="R16" s="21">
        <f>SUM(B16:P16)</f>
        <v>2061078.339427834</v>
      </c>
      <c r="S16" s="21"/>
      <c r="T16" s="187">
        <v>329189</v>
      </c>
      <c r="U16" s="21"/>
      <c r="V16" s="21"/>
      <c r="W16" s="21"/>
    </row>
    <row r="17" spans="1:23" s="15" customFormat="1" ht="13.5" customHeight="1">
      <c r="A17" s="28"/>
      <c r="B17" s="21"/>
      <c r="C17" s="22"/>
      <c r="D17" s="21"/>
      <c r="E17" s="23"/>
      <c r="F17" s="21"/>
      <c r="G17" s="24"/>
      <c r="H17" s="21"/>
      <c r="I17" s="21"/>
      <c r="J17" s="21"/>
      <c r="K17" s="24"/>
      <c r="L17" s="25"/>
      <c r="M17" s="26"/>
      <c r="N17" s="25"/>
      <c r="O17" s="26"/>
      <c r="P17" s="25"/>
      <c r="Q17" s="24"/>
      <c r="R17" s="21"/>
      <c r="S17" s="21"/>
      <c r="T17" s="21"/>
      <c r="U17" s="21"/>
      <c r="V17" s="21"/>
      <c r="W17" s="21"/>
    </row>
    <row r="18" spans="1:23" s="15" customFormat="1" ht="13.5" customHeight="1">
      <c r="A18" s="27" t="s">
        <v>19</v>
      </c>
      <c r="B18" s="29">
        <f>+Land!G52+'Land Improv'!N52</f>
        <v>-555.8184555818456</v>
      </c>
      <c r="C18" s="22"/>
      <c r="D18" s="29">
        <f>+Leaseholds!N52+'Bldgs-Wood'!N52+'Bldgs-Brick'!N52</f>
        <v>0</v>
      </c>
      <c r="E18" s="21"/>
      <c r="F18" s="29">
        <f>+Vehicles!N52+'Mach &amp; Equip'!N52+'Road Equip'!N52</f>
        <v>-32459.58</v>
      </c>
      <c r="G18" s="24"/>
      <c r="H18" s="29">
        <f>+Comp!N52</f>
        <v>-1200</v>
      </c>
      <c r="I18" s="24"/>
      <c r="J18" s="29">
        <f>+'Gen AUC'!G52</f>
        <v>-1240540</v>
      </c>
      <c r="K18" s="24"/>
      <c r="L18" s="29">
        <f>+'Trans-Land'!G52+'Rd Surface'!N52+'Rd Grade'!N67+Bridges!N52+'Traffic Lights &amp; Equip'!N52</f>
        <v>0</v>
      </c>
      <c r="M18" s="24"/>
      <c r="N18" s="29">
        <f>+Dams!N52+'W&amp;S-Equip'!N52+'W&amp;S-Networks'!N52+'W&amp;S-Bldgs Wood'!N52+'W&amp;S-Bldgs Brick'!N52+'W&amp;S-Land Improv'!N52+'W&amp;S-Land'!G52</f>
        <v>0</v>
      </c>
      <c r="O18" s="24"/>
      <c r="P18" s="29">
        <f>+'W&amp;S-AUC'!G52+'Trans-AUC'!G52</f>
        <v>0</v>
      </c>
      <c r="Q18" s="24"/>
      <c r="R18" s="29">
        <f>SUM(B18:P18)</f>
        <v>-1274755.3984555819</v>
      </c>
      <c r="S18" s="21"/>
      <c r="T18" s="136"/>
      <c r="U18" s="21"/>
      <c r="V18" s="21"/>
      <c r="W18" s="21"/>
    </row>
    <row r="19" spans="1:23" s="15" customFormat="1" ht="13.5" customHeight="1">
      <c r="A19" s="30"/>
      <c r="B19" s="24"/>
      <c r="C19" s="31"/>
      <c r="D19" s="24"/>
      <c r="E19" s="32"/>
      <c r="F19" s="24"/>
      <c r="G19" s="24"/>
      <c r="H19" s="24"/>
      <c r="I19" s="24"/>
      <c r="J19" s="24"/>
      <c r="K19" s="24"/>
      <c r="L19" s="24"/>
      <c r="M19" s="24"/>
      <c r="N19" s="24"/>
      <c r="O19" s="24"/>
      <c r="P19" s="24"/>
      <c r="Q19" s="24"/>
      <c r="R19" s="24"/>
      <c r="S19" s="24"/>
      <c r="T19" s="24"/>
      <c r="U19" s="24"/>
      <c r="V19" s="21"/>
      <c r="W19" s="21"/>
    </row>
    <row r="20" spans="1:23" s="15" customFormat="1" ht="13.5" customHeight="1">
      <c r="A20" s="27" t="s">
        <v>20</v>
      </c>
      <c r="B20" s="29">
        <f>SUM(B14:B18)</f>
        <v>281784.6743385675</v>
      </c>
      <c r="C20" s="22" t="s">
        <v>16</v>
      </c>
      <c r="D20" s="29">
        <f>SUM(D14:D18)</f>
        <v>3875601.050333405</v>
      </c>
      <c r="E20" s="21"/>
      <c r="F20" s="29">
        <f>SUM(F14:F18)</f>
        <v>875625.07</v>
      </c>
      <c r="G20" s="24"/>
      <c r="H20" s="29">
        <f>SUM(H14:H18)</f>
        <v>40563.42</v>
      </c>
      <c r="I20" s="24"/>
      <c r="J20" s="29">
        <f>SUM(J14:J18)</f>
        <v>0</v>
      </c>
      <c r="K20" s="24"/>
      <c r="L20" s="29">
        <f>SUM(L14:L18)</f>
        <v>628272.45</v>
      </c>
      <c r="M20" s="24"/>
      <c r="N20" s="29">
        <f>SUM(N14:N18)</f>
        <v>5463710.61</v>
      </c>
      <c r="O20" s="24"/>
      <c r="P20" s="29">
        <f>SUM(P14:P18)</f>
        <v>0</v>
      </c>
      <c r="Q20" s="24"/>
      <c r="R20" s="29">
        <f>SUM(R14:R18)</f>
        <v>11165557.274671972</v>
      </c>
      <c r="S20" s="21"/>
      <c r="T20" s="29">
        <f>SUM(T14:T18)</f>
        <v>10379234</v>
      </c>
      <c r="U20" s="21"/>
      <c r="V20" s="21"/>
      <c r="W20" s="21"/>
    </row>
    <row r="21" spans="1:23" s="15" customFormat="1" ht="13.5" customHeight="1">
      <c r="A21" s="33"/>
      <c r="B21" s="21"/>
      <c r="C21" s="22" t="s">
        <v>16</v>
      </c>
      <c r="D21" s="21"/>
      <c r="E21" s="23" t="s">
        <v>16</v>
      </c>
      <c r="F21" s="21"/>
      <c r="G21" s="24"/>
      <c r="H21" s="21"/>
      <c r="I21" s="21"/>
      <c r="J21" s="21"/>
      <c r="K21" s="24"/>
      <c r="L21" s="21"/>
      <c r="M21" s="24"/>
      <c r="N21" s="21"/>
      <c r="O21" s="24"/>
      <c r="P21" s="21"/>
      <c r="Q21" s="24"/>
      <c r="R21" s="21"/>
      <c r="S21" s="21"/>
      <c r="T21" s="21"/>
      <c r="U21" s="21"/>
      <c r="V21" s="21"/>
      <c r="W21" s="21"/>
    </row>
    <row r="22" spans="1:23" s="15" customFormat="1" ht="13.5" customHeight="1">
      <c r="A22" s="20" t="s">
        <v>21</v>
      </c>
      <c r="B22" s="21"/>
      <c r="C22" s="22" t="s">
        <v>16</v>
      </c>
      <c r="D22" s="21"/>
      <c r="E22" s="23" t="s">
        <v>16</v>
      </c>
      <c r="F22" s="21"/>
      <c r="G22" s="24"/>
      <c r="H22" s="21"/>
      <c r="I22" s="21"/>
      <c r="J22" s="21"/>
      <c r="K22" s="24"/>
      <c r="L22" s="21"/>
      <c r="M22" s="24"/>
      <c r="N22" s="21"/>
      <c r="O22" s="24"/>
      <c r="P22" s="21"/>
      <c r="Q22" s="24"/>
      <c r="R22" s="21"/>
      <c r="S22" s="21"/>
      <c r="T22" s="21"/>
      <c r="U22" s="21"/>
      <c r="V22" s="21"/>
      <c r="W22" s="21"/>
    </row>
    <row r="23" spans="1:23" s="15" customFormat="1" ht="13.5" customHeight="1">
      <c r="A23" s="27"/>
      <c r="B23" s="21"/>
      <c r="C23" s="22"/>
      <c r="D23" s="21"/>
      <c r="E23" s="23"/>
      <c r="F23" s="21"/>
      <c r="G23" s="24"/>
      <c r="H23" s="21"/>
      <c r="I23" s="21"/>
      <c r="J23" s="21"/>
      <c r="K23" s="24"/>
      <c r="L23" s="21"/>
      <c r="M23" s="24"/>
      <c r="N23" s="21"/>
      <c r="O23" s="24"/>
      <c r="P23" s="21"/>
      <c r="Q23" s="24"/>
      <c r="R23" s="21"/>
      <c r="S23" s="21"/>
      <c r="T23" s="21"/>
      <c r="U23" s="21"/>
      <c r="V23" s="21"/>
      <c r="W23" s="21"/>
    </row>
    <row r="24" spans="1:23" s="15" customFormat="1" ht="13.5" customHeight="1">
      <c r="A24" s="27" t="s">
        <v>22</v>
      </c>
      <c r="B24" s="21">
        <f>-'Land Improv'!K52</f>
        <v>101265.39633812457</v>
      </c>
      <c r="C24" s="22"/>
      <c r="D24" s="21">
        <f>-Leaseholds!K52-'Bldgs-Wood'!K52-'Bldgs-Brick'!K52</f>
        <v>1604310.9459854178</v>
      </c>
      <c r="E24" s="23"/>
      <c r="F24" s="21">
        <f>-Vehicles!K52-'Mach &amp; Equip'!K52-'Road Equip'!K52</f>
        <v>361358.4986652977</v>
      </c>
      <c r="G24" s="24"/>
      <c r="H24" s="21">
        <f>-Comp!K52</f>
        <v>26297.71223134839</v>
      </c>
      <c r="I24" s="21"/>
      <c r="J24" s="21">
        <v>0</v>
      </c>
      <c r="K24" s="24"/>
      <c r="L24" s="25">
        <f>-'Rd Surface'!K52-'Rd Grade'!K67-Bridges!K52-'Traffic Lights &amp; Equip'!K52</f>
        <v>462559.96454825456</v>
      </c>
      <c r="M24" s="26"/>
      <c r="N24" s="25">
        <f>-Dams!K52-'W&amp;S-Equip'!K52-'W&amp;S-Networks'!K52-'W&amp;S-Bldgs Wood'!K52-'W&amp;S-Bldgs Brick'!K52-'W&amp;S-Land Improv'!K52</f>
        <v>1320442.0055683323</v>
      </c>
      <c r="O24" s="26"/>
      <c r="P24" s="25">
        <v>0</v>
      </c>
      <c r="Q24" s="24"/>
      <c r="R24" s="21">
        <f>SUM(B24:P24)</f>
        <v>3876234.5233367756</v>
      </c>
      <c r="S24" s="21"/>
      <c r="T24" s="187">
        <v>3614336</v>
      </c>
      <c r="U24" s="21"/>
      <c r="V24" s="21"/>
      <c r="W24" s="21"/>
    </row>
    <row r="25" spans="2:23" s="15" customFormat="1" ht="13.5" customHeight="1">
      <c r="B25" s="21"/>
      <c r="C25" s="22"/>
      <c r="D25" s="21"/>
      <c r="E25" s="23"/>
      <c r="F25" s="21"/>
      <c r="G25" s="24"/>
      <c r="H25" s="21"/>
      <c r="I25" s="21"/>
      <c r="J25" s="21"/>
      <c r="K25" s="24"/>
      <c r="L25" s="25"/>
      <c r="M25" s="26"/>
      <c r="N25" s="25"/>
      <c r="O25" s="26"/>
      <c r="P25" s="25"/>
      <c r="Q25" s="24"/>
      <c r="R25" s="21"/>
      <c r="S25" s="21"/>
      <c r="T25" s="21"/>
      <c r="U25" s="21"/>
      <c r="V25" s="21"/>
      <c r="W25" s="21"/>
    </row>
    <row r="26" spans="1:23" s="15" customFormat="1" ht="13.5" customHeight="1">
      <c r="A26" s="27" t="s">
        <v>23</v>
      </c>
      <c r="B26" s="24">
        <f>-'Land Improv'!Q52</f>
        <v>10796.027777777777</v>
      </c>
      <c r="C26" s="31"/>
      <c r="D26" s="24">
        <f>-Leaseholds!Q52-'Bldgs-Wood'!Q52-'Bldgs-Brick'!Q52</f>
        <v>74711.36451710046</v>
      </c>
      <c r="E26" s="32"/>
      <c r="F26" s="24">
        <f>-Vehicles!Q52-'Mach &amp; Equip'!Q52-'Road Equip'!Q52</f>
        <v>53075.59183333334</v>
      </c>
      <c r="G26" s="24"/>
      <c r="H26" s="24">
        <f>-Comp!Q52</f>
        <v>5105.6245</v>
      </c>
      <c r="I26" s="24"/>
      <c r="J26" s="24">
        <v>0</v>
      </c>
      <c r="K26" s="24"/>
      <c r="L26" s="26">
        <f>-'Rd Surface'!Q52-'Rd Grade'!Q67-Bridges!Q52-'Traffic Lights &amp; Equip'!Q52</f>
        <v>14582.961249999997</v>
      </c>
      <c r="M26" s="26"/>
      <c r="N26" s="26">
        <f>-Dams!Q52-'W&amp;S-Equip'!Q52-'W&amp;S-Networks'!Q52-'W&amp;S-Bldgs Wood'!Q52-'W&amp;S-Bldgs Brick'!Q52-'W&amp;S-Land Improv'!Q52</f>
        <v>111555.97133333335</v>
      </c>
      <c r="O26" s="26"/>
      <c r="P26" s="26">
        <v>0</v>
      </c>
      <c r="Q26" s="24"/>
      <c r="R26" s="21">
        <f>SUM(B26:P26)</f>
        <v>269827.5412115449</v>
      </c>
      <c r="S26" s="24"/>
      <c r="T26" s="187">
        <v>261898</v>
      </c>
      <c r="U26" s="21"/>
      <c r="V26" s="21"/>
      <c r="W26" s="21"/>
    </row>
    <row r="27" spans="1:23" s="15" customFormat="1" ht="13.5" customHeight="1">
      <c r="A27" s="27"/>
      <c r="B27" s="24"/>
      <c r="C27" s="31"/>
      <c r="D27" s="24"/>
      <c r="E27" s="32"/>
      <c r="F27" s="24"/>
      <c r="G27" s="24"/>
      <c r="H27" s="24"/>
      <c r="I27" s="24"/>
      <c r="J27" s="24"/>
      <c r="K27" s="24"/>
      <c r="L27" s="24"/>
      <c r="M27" s="24"/>
      <c r="N27" s="24"/>
      <c r="O27" s="24"/>
      <c r="P27" s="24"/>
      <c r="Q27" s="24"/>
      <c r="R27" s="24"/>
      <c r="S27" s="24"/>
      <c r="T27" s="24"/>
      <c r="U27" s="21"/>
      <c r="V27" s="21"/>
      <c r="W27" s="21"/>
    </row>
    <row r="28" spans="1:23" s="15" customFormat="1" ht="13.5" customHeight="1">
      <c r="A28" s="27" t="s">
        <v>24</v>
      </c>
      <c r="B28" s="136"/>
      <c r="C28" s="22"/>
      <c r="D28" s="136"/>
      <c r="E28" s="23"/>
      <c r="F28" s="136">
        <f>-8000-22014.58</f>
        <v>-30014.58</v>
      </c>
      <c r="G28" s="24"/>
      <c r="H28" s="136">
        <v>-1200</v>
      </c>
      <c r="I28" s="137"/>
      <c r="J28" s="138">
        <v>0</v>
      </c>
      <c r="K28" s="24"/>
      <c r="L28" s="136"/>
      <c r="M28" s="24"/>
      <c r="N28" s="136"/>
      <c r="O28" s="24"/>
      <c r="P28" s="138">
        <v>0</v>
      </c>
      <c r="Q28" s="24"/>
      <c r="R28" s="29">
        <f>SUM(B28:P28)</f>
        <v>-31214.58</v>
      </c>
      <c r="S28" s="21"/>
      <c r="T28" s="136"/>
      <c r="U28" s="21"/>
      <c r="V28" s="21"/>
      <c r="W28" s="21"/>
    </row>
    <row r="29" spans="1:23" s="35" customFormat="1" ht="13.5" customHeight="1">
      <c r="A29" s="34"/>
      <c r="B29" s="24"/>
      <c r="C29" s="31"/>
      <c r="D29" s="24"/>
      <c r="E29" s="32"/>
      <c r="F29" s="24"/>
      <c r="G29" s="24"/>
      <c r="H29" s="24"/>
      <c r="I29" s="24"/>
      <c r="J29" s="24"/>
      <c r="K29" s="24"/>
      <c r="L29" s="24"/>
      <c r="M29" s="24"/>
      <c r="N29" s="24"/>
      <c r="O29" s="24"/>
      <c r="P29" s="24"/>
      <c r="Q29" s="24"/>
      <c r="R29" s="24"/>
      <c r="S29" s="24"/>
      <c r="T29" s="24"/>
      <c r="U29" s="24"/>
      <c r="V29" s="24"/>
      <c r="W29" s="24"/>
    </row>
    <row r="30" spans="1:23" s="15" customFormat="1" ht="13.5" customHeight="1">
      <c r="A30" s="36" t="s">
        <v>25</v>
      </c>
      <c r="B30" s="29">
        <f>SUM(B24:B28)</f>
        <v>112061.42411590235</v>
      </c>
      <c r="C30" s="22" t="s">
        <v>16</v>
      </c>
      <c r="D30" s="29">
        <f>SUM(D24:D28)</f>
        <v>1679022.3105025182</v>
      </c>
      <c r="E30" s="21"/>
      <c r="F30" s="29">
        <f>SUM(F24:F28)</f>
        <v>384419.510498631</v>
      </c>
      <c r="G30" s="24"/>
      <c r="H30" s="29">
        <f>SUM(H24:H28)</f>
        <v>30203.33673134839</v>
      </c>
      <c r="I30" s="24"/>
      <c r="J30" s="29">
        <f>SUM(J24:J28)</f>
        <v>0</v>
      </c>
      <c r="K30" s="24"/>
      <c r="L30" s="29">
        <f>SUM(L24:L28)</f>
        <v>477142.92579825455</v>
      </c>
      <c r="M30" s="24"/>
      <c r="N30" s="29">
        <f>SUM(N24:N28)</f>
        <v>1431997.9769016656</v>
      </c>
      <c r="O30" s="24"/>
      <c r="P30" s="29">
        <f>SUM(P24:P28)</f>
        <v>0</v>
      </c>
      <c r="Q30" s="24"/>
      <c r="R30" s="29">
        <f>SUM(R24:R28)</f>
        <v>4114847.4845483205</v>
      </c>
      <c r="S30" s="21"/>
      <c r="T30" s="29">
        <f>SUM(T24:T28)</f>
        <v>3876234</v>
      </c>
      <c r="U30" s="21"/>
      <c r="V30" s="21"/>
      <c r="W30" s="21"/>
    </row>
    <row r="31" spans="1:23" s="15" customFormat="1" ht="13.5" customHeight="1">
      <c r="A31" s="36"/>
      <c r="B31" s="24"/>
      <c r="C31" s="22"/>
      <c r="D31" s="24"/>
      <c r="E31" s="21"/>
      <c r="F31" s="24"/>
      <c r="G31" s="24"/>
      <c r="H31" s="24"/>
      <c r="I31" s="24"/>
      <c r="J31" s="24"/>
      <c r="K31" s="24"/>
      <c r="L31" s="24"/>
      <c r="M31" s="24"/>
      <c r="N31" s="24"/>
      <c r="O31" s="24"/>
      <c r="P31" s="24"/>
      <c r="Q31" s="24"/>
      <c r="R31" s="24"/>
      <c r="S31" s="21"/>
      <c r="T31" s="24"/>
      <c r="U31" s="21"/>
      <c r="V31" s="21"/>
      <c r="W31" s="21"/>
    </row>
    <row r="32" spans="1:23" s="15" customFormat="1" ht="13.5" customHeight="1">
      <c r="A32" s="33" t="s">
        <v>26</v>
      </c>
      <c r="B32" s="24"/>
      <c r="C32" s="22"/>
      <c r="D32" s="24"/>
      <c r="E32" s="32"/>
      <c r="F32" s="24"/>
      <c r="G32" s="24"/>
      <c r="H32" s="24"/>
      <c r="I32" s="24"/>
      <c r="J32" s="24"/>
      <c r="K32" s="24"/>
      <c r="L32" s="24"/>
      <c r="M32" s="24"/>
      <c r="N32" s="24"/>
      <c r="O32" s="24"/>
      <c r="P32" s="24"/>
      <c r="Q32" s="24"/>
      <c r="R32" s="24"/>
      <c r="S32" s="24"/>
      <c r="T32" s="24"/>
      <c r="U32" s="24"/>
      <c r="V32" s="21"/>
      <c r="W32" s="21"/>
    </row>
    <row r="33" spans="1:23" s="15" customFormat="1" ht="13.5" customHeight="1" thickBot="1">
      <c r="A33" s="27" t="s">
        <v>27</v>
      </c>
      <c r="B33" s="37">
        <f>B20-B30</f>
        <v>169723.25022266514</v>
      </c>
      <c r="C33" s="22" t="s">
        <v>16</v>
      </c>
      <c r="D33" s="37">
        <f>D20-D30</f>
        <v>2196578.739830887</v>
      </c>
      <c r="E33" s="21"/>
      <c r="F33" s="37">
        <f>F20-F30</f>
        <v>491205.55950136896</v>
      </c>
      <c r="G33" s="24"/>
      <c r="H33" s="37">
        <f>H20-H30</f>
        <v>10360.083268651608</v>
      </c>
      <c r="I33" s="24"/>
      <c r="J33" s="37">
        <f>J20-J30</f>
        <v>0</v>
      </c>
      <c r="K33" s="24"/>
      <c r="L33" s="37">
        <f>L20-L30</f>
        <v>151129.5242017454</v>
      </c>
      <c r="M33" s="24"/>
      <c r="N33" s="37">
        <f>N20-N30</f>
        <v>4031712.633098335</v>
      </c>
      <c r="O33" s="24"/>
      <c r="P33" s="37">
        <f>P20-P30</f>
        <v>0</v>
      </c>
      <c r="Q33" s="24"/>
      <c r="R33" s="37">
        <f>R20-R30</f>
        <v>7050709.790123651</v>
      </c>
      <c r="S33" s="21"/>
      <c r="T33" s="37">
        <f>T20-T30</f>
        <v>6503000</v>
      </c>
      <c r="U33" s="21"/>
      <c r="V33" s="21"/>
      <c r="W33" s="21"/>
    </row>
    <row r="34" spans="1:23" s="15" customFormat="1" ht="13.5" customHeight="1" thickTop="1">
      <c r="A34" s="33"/>
      <c r="B34" s="21"/>
      <c r="C34" s="22" t="s">
        <v>16</v>
      </c>
      <c r="D34" s="21"/>
      <c r="E34" s="21"/>
      <c r="F34" s="21"/>
      <c r="G34" s="24"/>
      <c r="H34" s="21"/>
      <c r="I34" s="21"/>
      <c r="J34" s="21"/>
      <c r="K34" s="24"/>
      <c r="L34" s="21"/>
      <c r="M34" s="24"/>
      <c r="N34" s="21"/>
      <c r="O34" s="24"/>
      <c r="P34" s="21"/>
      <c r="Q34" s="24"/>
      <c r="R34" s="21"/>
      <c r="S34" s="21"/>
      <c r="T34" s="21"/>
      <c r="U34" s="21"/>
      <c r="V34" s="21"/>
      <c r="W34" s="21"/>
    </row>
    <row r="35" spans="1:23" s="15" customFormat="1" ht="13.5" customHeight="1">
      <c r="A35" s="33"/>
      <c r="B35" s="21"/>
      <c r="C35" s="22"/>
      <c r="D35" s="21"/>
      <c r="E35" s="21"/>
      <c r="F35" s="21"/>
      <c r="G35" s="24"/>
      <c r="H35" s="21"/>
      <c r="I35" s="21"/>
      <c r="J35" s="21"/>
      <c r="K35" s="24"/>
      <c r="L35" s="21"/>
      <c r="M35" s="24"/>
      <c r="N35" s="21"/>
      <c r="O35" s="24"/>
      <c r="P35" s="21"/>
      <c r="Q35" s="24"/>
      <c r="R35" s="21"/>
      <c r="S35" s="21"/>
      <c r="T35" s="21"/>
      <c r="U35" s="21"/>
      <c r="V35" s="21"/>
      <c r="W35" s="21"/>
    </row>
    <row r="36" spans="1:20" s="15" customFormat="1" ht="13.5" customHeight="1" thickBot="1">
      <c r="A36" s="139" t="s">
        <v>86</v>
      </c>
      <c r="B36" s="140">
        <f>+Land!H52+'Land Improv'!S52</f>
        <v>169723.25022266508</v>
      </c>
      <c r="C36" s="33"/>
      <c r="D36" s="140">
        <f>+Leaseholds!S52+'Bldgs-Wood'!S52+'Bldgs-Brick'!S52</f>
        <v>2196578.7398308865</v>
      </c>
      <c r="E36" s="21"/>
      <c r="F36" s="140">
        <f>+Vehicles!S52+'Mach &amp; Equip'!S52+'Road Equip'!S52</f>
        <v>491205.5595013689</v>
      </c>
      <c r="G36" s="24"/>
      <c r="H36" s="140">
        <f>+Comp!S52</f>
        <v>10360.08326865161</v>
      </c>
      <c r="I36" s="21"/>
      <c r="J36" s="140">
        <f>+'Gen AUC'!H52</f>
        <v>0</v>
      </c>
      <c r="K36" s="24"/>
      <c r="L36" s="141">
        <f>+'Trans-Land'!H52+'Rd Surface'!S52+'Rd Grade'!S67+Bridges!S52+'Traffic Lights &amp; Equip'!S52</f>
        <v>151129.52420174537</v>
      </c>
      <c r="M36" s="26"/>
      <c r="N36" s="141">
        <f>+Dams!S52+'W&amp;S-Equip'!S52+'W&amp;S-Networks'!S52+'W&amp;S-Bldgs Wood'!S52+'W&amp;S-Bldgs Brick'!S52+'W&amp;S-Land Improv'!S52+'W&amp;S-Land'!H52</f>
        <v>4031712.6330983345</v>
      </c>
      <c r="O36" s="24"/>
      <c r="P36" s="141">
        <f>+'W&amp;S-AUC'!H52+'Trans-AUC'!H52</f>
        <v>0</v>
      </c>
      <c r="Q36" s="24"/>
      <c r="R36" s="140">
        <f>SUM(B36:P36)</f>
        <v>7050709.790123653</v>
      </c>
      <c r="S36" s="21"/>
      <c r="T36" s="140">
        <f>+Land!E52+'Land Improv'!L52+'Bldgs-Brick'!L52+'Bldgs-Wood'!L52+Vehicles!L52+'Mach &amp; Equip'!L52+'Road Equip'!L52+Comp!L52+Leaseholds!L52+'Gen AUC'!E52+'Trans-Land'!E52+'Rd Surface'!L52+'Rd Grade'!L67+Bridges!L52+'Traffic Lights &amp; Equip'!L52+'Trans-AUC'!E52+'W&amp;S-Land'!E52+'W&amp;S-Land Improv'!L52+'W&amp;S-Bldgs Brick'!L52+'W&amp;S-Bldgs Wood'!L52+'W&amp;S-Networks'!L52+'W&amp;S-Equip'!L52+Dams!L52+'W&amp;S-AUC'!E52</f>
        <v>6502999.810362944</v>
      </c>
    </row>
    <row r="37" spans="1:19" s="15" customFormat="1" ht="13.5" customHeight="1" thickTop="1">
      <c r="A37" s="27"/>
      <c r="B37" s="21"/>
      <c r="C37" s="33"/>
      <c r="D37" s="21"/>
      <c r="E37" s="21"/>
      <c r="F37" s="21"/>
      <c r="G37" s="24"/>
      <c r="H37" s="21"/>
      <c r="I37" s="21"/>
      <c r="J37" s="21"/>
      <c r="K37" s="24"/>
      <c r="L37" s="2"/>
      <c r="M37" s="26"/>
      <c r="N37" s="7"/>
      <c r="O37" s="26"/>
      <c r="P37" s="21"/>
      <c r="Q37" s="24"/>
      <c r="R37" s="21"/>
      <c r="S37" s="21"/>
    </row>
    <row r="38" spans="2:19" s="15" customFormat="1" ht="13.5" customHeight="1">
      <c r="B38" s="21"/>
      <c r="C38" s="33"/>
      <c r="D38" s="21"/>
      <c r="E38" s="21"/>
      <c r="F38" s="21"/>
      <c r="G38" s="24"/>
      <c r="H38" s="21"/>
      <c r="I38" s="21"/>
      <c r="J38" s="21"/>
      <c r="K38" s="24"/>
      <c r="L38" s="2"/>
      <c r="M38" s="26"/>
      <c r="N38" s="7"/>
      <c r="O38" s="26"/>
      <c r="P38" s="21"/>
      <c r="Q38" s="24"/>
      <c r="R38" s="21"/>
      <c r="S38" s="21"/>
    </row>
    <row r="39" spans="2:19" s="15" customFormat="1" ht="13.5" customHeight="1">
      <c r="B39" s="21"/>
      <c r="C39" s="33"/>
      <c r="D39" s="21"/>
      <c r="E39" s="21"/>
      <c r="F39" s="21"/>
      <c r="G39" s="24"/>
      <c r="H39" s="21"/>
      <c r="I39" s="21"/>
      <c r="J39" s="21"/>
      <c r="K39" s="24"/>
      <c r="L39" s="21"/>
      <c r="M39" s="24"/>
      <c r="N39" s="24"/>
      <c r="O39" s="24"/>
      <c r="P39" s="21"/>
      <c r="Q39" s="24"/>
      <c r="R39" s="21"/>
      <c r="S39" s="21"/>
    </row>
    <row r="40" spans="1:55" s="42" customFormat="1" ht="13.5" customHeight="1">
      <c r="A40" s="38"/>
      <c r="B40" s="39"/>
      <c r="C40" s="38" t="s">
        <v>16</v>
      </c>
      <c r="D40" s="39"/>
      <c r="E40" s="40" t="s">
        <v>16</v>
      </c>
      <c r="F40" s="39"/>
      <c r="G40" s="41"/>
      <c r="H40" s="39"/>
      <c r="I40" s="39"/>
      <c r="J40" s="39"/>
      <c r="K40" s="41"/>
      <c r="L40" s="39"/>
      <c r="M40" s="41"/>
      <c r="N40" s="39"/>
      <c r="O40" s="41"/>
      <c r="P40" s="39"/>
      <c r="Q40" s="41"/>
      <c r="R40" s="39"/>
      <c r="S40" s="39"/>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row r="41" spans="1:55" s="42" customFormat="1" ht="13.5" customHeight="1">
      <c r="A41" s="38"/>
      <c r="B41" s="39"/>
      <c r="C41" s="38" t="s">
        <v>16</v>
      </c>
      <c r="D41" s="39"/>
      <c r="E41" s="40" t="s">
        <v>16</v>
      </c>
      <c r="F41" s="39"/>
      <c r="G41" s="41"/>
      <c r="H41" s="39"/>
      <c r="I41" s="39"/>
      <c r="J41" s="39"/>
      <c r="K41" s="41"/>
      <c r="L41" s="39"/>
      <c r="M41" s="41"/>
      <c r="N41" s="39"/>
      <c r="O41" s="41"/>
      <c r="P41" s="39"/>
      <c r="Q41" s="41"/>
      <c r="R41" s="39"/>
      <c r="S41" s="39"/>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row>
    <row r="42" spans="1:19" s="42" customFormat="1" ht="13.5" customHeight="1">
      <c r="A42" s="38"/>
      <c r="B42" s="39"/>
      <c r="C42" s="38" t="s">
        <v>16</v>
      </c>
      <c r="D42" s="39"/>
      <c r="E42" s="40" t="s">
        <v>16</v>
      </c>
      <c r="F42" s="39"/>
      <c r="G42" s="41"/>
      <c r="H42" s="39"/>
      <c r="I42" s="39"/>
      <c r="J42" s="39"/>
      <c r="K42" s="41"/>
      <c r="L42" s="39"/>
      <c r="M42" s="41"/>
      <c r="N42" s="44"/>
      <c r="O42" s="45"/>
      <c r="P42" s="39"/>
      <c r="Q42" s="41"/>
      <c r="R42" s="39"/>
      <c r="S42" s="39"/>
    </row>
    <row r="43" spans="1:19" s="42" customFormat="1" ht="13.5" customHeight="1">
      <c r="A43" s="38"/>
      <c r="B43" s="39"/>
      <c r="C43" s="38" t="s">
        <v>16</v>
      </c>
      <c r="D43" s="39"/>
      <c r="E43" s="40" t="s">
        <v>16</v>
      </c>
      <c r="F43" s="39"/>
      <c r="G43" s="41"/>
      <c r="H43" s="39"/>
      <c r="I43" s="39"/>
      <c r="J43" s="39"/>
      <c r="K43" s="41"/>
      <c r="L43" s="39"/>
      <c r="M43" s="41"/>
      <c r="N43" s="39"/>
      <c r="O43" s="41"/>
      <c r="P43" s="39"/>
      <c r="Q43" s="41"/>
      <c r="R43" s="39"/>
      <c r="S43" s="39"/>
    </row>
    <row r="44" spans="1:19" s="42" customFormat="1" ht="12" customHeight="1">
      <c r="A44" s="38"/>
      <c r="B44" s="41"/>
      <c r="C44" s="46"/>
      <c r="D44" s="46"/>
      <c r="E44" s="47"/>
      <c r="F44" s="41"/>
      <c r="G44" s="41"/>
      <c r="H44" s="48"/>
      <c r="I44" s="48"/>
      <c r="J44" s="48"/>
      <c r="K44" s="41"/>
      <c r="L44" s="39"/>
      <c r="M44" s="41"/>
      <c r="N44" s="39"/>
      <c r="O44" s="41"/>
      <c r="P44" s="39"/>
      <c r="Q44" s="41"/>
      <c r="R44" s="39"/>
      <c r="S44" s="39"/>
    </row>
    <row r="45" spans="1:19" s="42" customFormat="1" ht="12" customHeight="1">
      <c r="A45" s="38"/>
      <c r="B45" s="41"/>
      <c r="C45" s="49"/>
      <c r="D45" s="46"/>
      <c r="E45" s="47"/>
      <c r="F45" s="41"/>
      <c r="G45" s="41"/>
      <c r="H45" s="41"/>
      <c r="I45" s="41"/>
      <c r="J45" s="41"/>
      <c r="K45" s="41"/>
      <c r="L45" s="39"/>
      <c r="M45" s="41"/>
      <c r="O45" s="41"/>
      <c r="P45" s="39"/>
      <c r="Q45" s="41"/>
      <c r="R45" s="39"/>
      <c r="S45" s="39"/>
    </row>
    <row r="46" spans="1:19" s="42" customFormat="1" ht="12" customHeight="1">
      <c r="A46" s="38"/>
      <c r="B46" s="41"/>
      <c r="C46" s="49"/>
      <c r="D46" s="46"/>
      <c r="E46" s="47"/>
      <c r="F46" s="41"/>
      <c r="G46" s="41"/>
      <c r="H46" s="41"/>
      <c r="I46" s="41"/>
      <c r="J46" s="41"/>
      <c r="K46" s="41"/>
      <c r="L46" s="39"/>
      <c r="M46" s="41"/>
      <c r="N46" s="39"/>
      <c r="O46" s="41"/>
      <c r="P46" s="39"/>
      <c r="Q46" s="41"/>
      <c r="R46" s="39"/>
      <c r="S46" s="39"/>
    </row>
    <row r="47" spans="1:19" s="42" customFormat="1" ht="12" customHeight="1">
      <c r="A47" s="38"/>
      <c r="B47" s="41"/>
      <c r="C47" s="49"/>
      <c r="D47" s="46"/>
      <c r="E47" s="47"/>
      <c r="F47" s="41"/>
      <c r="G47" s="41"/>
      <c r="H47" s="41"/>
      <c r="I47" s="41"/>
      <c r="J47" s="41"/>
      <c r="K47" s="41"/>
      <c r="L47" s="39"/>
      <c r="M47" s="41"/>
      <c r="N47" s="44"/>
      <c r="O47" s="45"/>
      <c r="P47" s="39"/>
      <c r="Q47" s="41"/>
      <c r="R47" s="39"/>
      <c r="S47" s="39"/>
    </row>
    <row r="48" spans="1:19" s="42" customFormat="1" ht="12.75">
      <c r="A48" s="38"/>
      <c r="B48" s="41"/>
      <c r="C48" s="49"/>
      <c r="D48" s="46"/>
      <c r="E48" s="47"/>
      <c r="F48" s="41"/>
      <c r="G48" s="41"/>
      <c r="H48" s="41"/>
      <c r="I48" s="41"/>
      <c r="J48" s="41"/>
      <c r="K48" s="41"/>
      <c r="L48" s="39"/>
      <c r="M48" s="41"/>
      <c r="N48" s="39"/>
      <c r="O48" s="41"/>
      <c r="P48" s="39"/>
      <c r="Q48" s="41"/>
      <c r="R48" s="39"/>
      <c r="S48" s="39"/>
    </row>
    <row r="49" spans="1:19" s="42" customFormat="1" ht="12.75">
      <c r="A49" s="38"/>
      <c r="B49" s="41"/>
      <c r="C49" s="49"/>
      <c r="D49" s="41"/>
      <c r="E49" s="47"/>
      <c r="F49" s="41"/>
      <c r="G49" s="41"/>
      <c r="H49" s="41"/>
      <c r="I49" s="41"/>
      <c r="J49" s="41"/>
      <c r="K49" s="41"/>
      <c r="L49" s="39"/>
      <c r="M49" s="41"/>
      <c r="N49" s="39"/>
      <c r="O49" s="41"/>
      <c r="P49" s="39"/>
      <c r="Q49" s="41"/>
      <c r="R49" s="39"/>
      <c r="S49" s="39"/>
    </row>
    <row r="50" spans="1:19" s="42" customFormat="1" ht="12.75">
      <c r="A50" s="38"/>
      <c r="B50" s="41"/>
      <c r="C50" s="49"/>
      <c r="D50" s="41"/>
      <c r="E50" s="47"/>
      <c r="F50" s="41"/>
      <c r="G50" s="41"/>
      <c r="H50" s="50"/>
      <c r="I50" s="50"/>
      <c r="J50" s="50"/>
      <c r="K50" s="41"/>
      <c r="L50" s="39"/>
      <c r="M50" s="41"/>
      <c r="N50" s="39"/>
      <c r="O50" s="41"/>
      <c r="P50" s="39"/>
      <c r="Q50" s="41"/>
      <c r="R50" s="39"/>
      <c r="S50" s="39"/>
    </row>
    <row r="51" spans="1:19" s="42" customFormat="1" ht="12.75">
      <c r="A51" s="38"/>
      <c r="B51" s="41"/>
      <c r="C51" s="49"/>
      <c r="D51" s="41"/>
      <c r="E51" s="47"/>
      <c r="F51" s="41"/>
      <c r="G51" s="41"/>
      <c r="H51" s="41"/>
      <c r="I51" s="41"/>
      <c r="J51" s="41"/>
      <c r="K51" s="41"/>
      <c r="L51" s="39"/>
      <c r="M51" s="41"/>
      <c r="N51" s="39"/>
      <c r="O51" s="41"/>
      <c r="P51" s="39"/>
      <c r="Q51" s="41"/>
      <c r="R51" s="39"/>
      <c r="S51" s="39"/>
    </row>
    <row r="52" spans="1:19" s="42" customFormat="1" ht="12.75">
      <c r="A52" s="38"/>
      <c r="B52" s="39"/>
      <c r="C52" s="38" t="s">
        <v>16</v>
      </c>
      <c r="D52" s="39"/>
      <c r="E52" s="40"/>
      <c r="F52" s="39"/>
      <c r="G52" s="41"/>
      <c r="H52" s="39"/>
      <c r="I52" s="39"/>
      <c r="J52" s="39"/>
      <c r="K52" s="41"/>
      <c r="L52" s="39"/>
      <c r="M52" s="41"/>
      <c r="N52" s="39"/>
      <c r="O52" s="41"/>
      <c r="P52" s="39"/>
      <c r="Q52" s="41"/>
      <c r="R52" s="39"/>
      <c r="S52" s="39"/>
    </row>
    <row r="53" spans="1:19" s="42" customFormat="1" ht="13.5">
      <c r="A53" s="33"/>
      <c r="B53" s="39"/>
      <c r="C53" s="33"/>
      <c r="D53" s="39"/>
      <c r="E53" s="40"/>
      <c r="F53" s="39"/>
      <c r="G53" s="41"/>
      <c r="H53" s="39"/>
      <c r="I53" s="39"/>
      <c r="J53" s="39"/>
      <c r="K53" s="41"/>
      <c r="L53" s="39"/>
      <c r="M53" s="41"/>
      <c r="N53" s="39"/>
      <c r="O53" s="41"/>
      <c r="P53" s="39"/>
      <c r="Q53" s="41"/>
      <c r="R53" s="39"/>
      <c r="S53" s="39"/>
    </row>
    <row r="54" spans="1:19" s="42" customFormat="1" ht="13.5">
      <c r="A54" s="33"/>
      <c r="B54" s="39"/>
      <c r="C54" s="33" t="s">
        <v>16</v>
      </c>
      <c r="D54" s="39"/>
      <c r="E54" s="40" t="s">
        <v>16</v>
      </c>
      <c r="F54" s="39"/>
      <c r="G54" s="41"/>
      <c r="H54" s="39"/>
      <c r="I54" s="39"/>
      <c r="J54" s="39"/>
      <c r="K54" s="41"/>
      <c r="L54" s="39"/>
      <c r="M54" s="41"/>
      <c r="N54" s="39"/>
      <c r="O54" s="41"/>
      <c r="P54" s="39"/>
      <c r="Q54" s="41"/>
      <c r="R54" s="39"/>
      <c r="S54" s="39"/>
    </row>
    <row r="55" spans="1:19" s="42" customFormat="1" ht="13.5">
      <c r="A55" s="33"/>
      <c r="B55" s="39"/>
      <c r="C55" s="33" t="s">
        <v>16</v>
      </c>
      <c r="D55" s="39"/>
      <c r="E55" s="40" t="s">
        <v>16</v>
      </c>
      <c r="F55" s="39"/>
      <c r="G55" s="41"/>
      <c r="H55" s="39"/>
      <c r="I55" s="39"/>
      <c r="J55" s="39"/>
      <c r="K55" s="41"/>
      <c r="L55" s="39"/>
      <c r="M55" s="41"/>
      <c r="N55" s="39"/>
      <c r="O55" s="41"/>
      <c r="P55" s="39"/>
      <c r="Q55" s="41"/>
      <c r="R55" s="39"/>
      <c r="S55" s="39"/>
    </row>
    <row r="56" spans="1:19" s="42" customFormat="1" ht="13.5">
      <c r="A56" s="33"/>
      <c r="B56" s="39"/>
      <c r="C56" s="33"/>
      <c r="D56" s="39"/>
      <c r="E56" s="40"/>
      <c r="F56" s="39"/>
      <c r="G56" s="41"/>
      <c r="H56" s="39"/>
      <c r="I56" s="39"/>
      <c r="J56" s="39"/>
      <c r="K56" s="41"/>
      <c r="L56" s="39"/>
      <c r="M56" s="41"/>
      <c r="N56" s="39"/>
      <c r="O56" s="41"/>
      <c r="P56" s="39"/>
      <c r="Q56" s="41"/>
      <c r="R56" s="39"/>
      <c r="S56" s="39"/>
    </row>
    <row r="57" spans="1:19" s="42" customFormat="1" ht="13.5">
      <c r="A57" s="33"/>
      <c r="B57" s="39"/>
      <c r="C57" s="33"/>
      <c r="D57" s="39"/>
      <c r="E57" s="40"/>
      <c r="F57" s="39"/>
      <c r="G57" s="41"/>
      <c r="H57" s="39"/>
      <c r="I57" s="39"/>
      <c r="J57" s="39"/>
      <c r="K57" s="41"/>
      <c r="L57" s="39"/>
      <c r="M57" s="41"/>
      <c r="N57" s="39"/>
      <c r="O57" s="41"/>
      <c r="P57" s="39"/>
      <c r="Q57" s="41"/>
      <c r="R57" s="39"/>
      <c r="S57" s="39"/>
    </row>
    <row r="58" spans="1:19" s="42" customFormat="1" ht="13.5">
      <c r="A58" s="51"/>
      <c r="B58" s="39"/>
      <c r="C58" s="33"/>
      <c r="D58" s="39"/>
      <c r="E58" s="40"/>
      <c r="F58" s="39"/>
      <c r="G58" s="41"/>
      <c r="H58" s="39"/>
      <c r="I58" s="39"/>
      <c r="J58" s="39"/>
      <c r="K58" s="41"/>
      <c r="L58" s="39"/>
      <c r="M58" s="41"/>
      <c r="N58" s="39"/>
      <c r="O58" s="41"/>
      <c r="P58" s="39"/>
      <c r="Q58" s="41"/>
      <c r="R58" s="39"/>
      <c r="S58" s="39"/>
    </row>
    <row r="59" spans="1:19" s="42" customFormat="1" ht="13.5">
      <c r="A59" s="33"/>
      <c r="B59" s="39"/>
      <c r="C59" s="33"/>
      <c r="D59" s="39"/>
      <c r="E59" s="39"/>
      <c r="F59" s="39"/>
      <c r="G59" s="41"/>
      <c r="H59" s="39"/>
      <c r="I59" s="39"/>
      <c r="J59" s="39"/>
      <c r="K59" s="41"/>
      <c r="L59" s="39"/>
      <c r="M59" s="41"/>
      <c r="N59" s="39"/>
      <c r="O59" s="41"/>
      <c r="P59" s="39"/>
      <c r="Q59" s="41"/>
      <c r="R59" s="39"/>
      <c r="S59" s="39"/>
    </row>
    <row r="60" spans="1:19" s="42" customFormat="1" ht="13.5">
      <c r="A60" s="33"/>
      <c r="B60" s="39"/>
      <c r="C60" s="33" t="s">
        <v>16</v>
      </c>
      <c r="D60" s="39"/>
      <c r="E60" s="39"/>
      <c r="F60" s="39"/>
      <c r="G60" s="41"/>
      <c r="H60" s="39"/>
      <c r="I60" s="39"/>
      <c r="J60" s="39"/>
      <c r="K60" s="41"/>
      <c r="L60" s="39"/>
      <c r="M60" s="41"/>
      <c r="N60" s="39"/>
      <c r="O60" s="41"/>
      <c r="P60" s="39"/>
      <c r="Q60" s="41"/>
      <c r="R60" s="39"/>
      <c r="S60" s="39"/>
    </row>
    <row r="61" spans="1:19" s="42" customFormat="1" ht="13.5">
      <c r="A61" s="33"/>
      <c r="B61" s="39"/>
      <c r="C61" s="33" t="s">
        <v>16</v>
      </c>
      <c r="D61" s="39"/>
      <c r="E61" s="39"/>
      <c r="F61" s="39"/>
      <c r="G61" s="41"/>
      <c r="H61" s="39"/>
      <c r="I61" s="39"/>
      <c r="J61" s="39"/>
      <c r="K61" s="41"/>
      <c r="L61" s="39"/>
      <c r="M61" s="41"/>
      <c r="N61" s="39"/>
      <c r="O61" s="41"/>
      <c r="P61" s="39"/>
      <c r="Q61" s="41"/>
      <c r="R61" s="39"/>
      <c r="S61" s="39"/>
    </row>
    <row r="62" spans="1:19" s="42" customFormat="1" ht="13.5">
      <c r="A62" s="33"/>
      <c r="B62" s="39"/>
      <c r="C62" s="33" t="s">
        <v>16</v>
      </c>
      <c r="D62" s="39"/>
      <c r="E62" s="39"/>
      <c r="F62" s="39"/>
      <c r="G62" s="41"/>
      <c r="H62" s="39"/>
      <c r="I62" s="39"/>
      <c r="J62" s="39"/>
      <c r="K62" s="41"/>
      <c r="L62" s="39"/>
      <c r="M62" s="41"/>
      <c r="N62" s="39"/>
      <c r="O62" s="41"/>
      <c r="P62" s="39"/>
      <c r="Q62" s="41"/>
      <c r="R62" s="39"/>
      <c r="S62" s="39"/>
    </row>
    <row r="63" spans="1:19" s="42" customFormat="1" ht="13.5">
      <c r="A63" s="33"/>
      <c r="B63" s="39"/>
      <c r="C63" s="33" t="s">
        <v>16</v>
      </c>
      <c r="D63" s="39"/>
      <c r="E63" s="39"/>
      <c r="F63" s="39"/>
      <c r="G63" s="41"/>
      <c r="H63" s="39"/>
      <c r="I63" s="39"/>
      <c r="J63" s="39"/>
      <c r="K63" s="41"/>
      <c r="L63" s="39"/>
      <c r="M63" s="41"/>
      <c r="N63" s="39"/>
      <c r="O63" s="41"/>
      <c r="P63" s="39"/>
      <c r="Q63" s="41"/>
      <c r="R63" s="39"/>
      <c r="S63" s="39"/>
    </row>
    <row r="64" spans="1:19" s="42" customFormat="1" ht="13.5">
      <c r="A64" s="33"/>
      <c r="B64" s="39"/>
      <c r="C64" s="33" t="s">
        <v>16</v>
      </c>
      <c r="D64" s="39"/>
      <c r="E64" s="39"/>
      <c r="F64" s="39"/>
      <c r="G64" s="41"/>
      <c r="H64" s="39"/>
      <c r="I64" s="39"/>
      <c r="J64" s="39"/>
      <c r="K64" s="41"/>
      <c r="L64" s="39"/>
      <c r="M64" s="41"/>
      <c r="N64" s="39"/>
      <c r="O64" s="41"/>
      <c r="P64" s="39"/>
      <c r="Q64" s="41"/>
      <c r="R64" s="39"/>
      <c r="S64" s="39"/>
    </row>
    <row r="65" spans="1:19" s="42" customFormat="1" ht="13.5">
      <c r="A65" s="33"/>
      <c r="B65" s="39"/>
      <c r="C65" s="33" t="s">
        <v>16</v>
      </c>
      <c r="D65" s="39"/>
      <c r="E65" s="39"/>
      <c r="F65" s="39"/>
      <c r="G65" s="41"/>
      <c r="H65" s="39"/>
      <c r="I65" s="39"/>
      <c r="J65" s="39"/>
      <c r="K65" s="41"/>
      <c r="L65" s="39"/>
      <c r="M65" s="41"/>
      <c r="N65" s="39"/>
      <c r="O65" s="41"/>
      <c r="P65" s="39"/>
      <c r="Q65" s="41"/>
      <c r="R65" s="39"/>
      <c r="S65" s="39"/>
    </row>
    <row r="66" spans="1:19" s="42" customFormat="1" ht="13.5">
      <c r="A66" s="33"/>
      <c r="B66" s="39"/>
      <c r="C66" s="33"/>
      <c r="D66" s="39"/>
      <c r="E66" s="39"/>
      <c r="F66" s="39"/>
      <c r="G66" s="41"/>
      <c r="H66" s="39"/>
      <c r="I66" s="39"/>
      <c r="J66" s="39"/>
      <c r="K66" s="41"/>
      <c r="L66" s="39"/>
      <c r="M66" s="41"/>
      <c r="N66" s="39"/>
      <c r="O66" s="41"/>
      <c r="P66" s="39"/>
      <c r="Q66" s="41"/>
      <c r="R66" s="39"/>
      <c r="S66" s="39"/>
    </row>
    <row r="67" spans="1:19" s="42" customFormat="1" ht="13.5">
      <c r="A67" s="33"/>
      <c r="B67" s="39"/>
      <c r="C67" s="33"/>
      <c r="D67" s="39"/>
      <c r="E67" s="39"/>
      <c r="F67" s="39"/>
      <c r="G67" s="41"/>
      <c r="H67" s="39"/>
      <c r="I67" s="39"/>
      <c r="J67" s="39"/>
      <c r="K67" s="41"/>
      <c r="L67" s="39"/>
      <c r="M67" s="41"/>
      <c r="N67" s="39"/>
      <c r="O67" s="41"/>
      <c r="P67" s="39"/>
      <c r="Q67" s="41"/>
      <c r="R67" s="39"/>
      <c r="S67" s="39"/>
    </row>
    <row r="68" spans="1:19" s="42" customFormat="1" ht="13.5">
      <c r="A68" s="33"/>
      <c r="B68" s="39"/>
      <c r="C68" s="33"/>
      <c r="D68" s="39"/>
      <c r="E68" s="39"/>
      <c r="F68" s="39"/>
      <c r="G68" s="41"/>
      <c r="H68" s="39"/>
      <c r="I68" s="39"/>
      <c r="J68" s="39"/>
      <c r="K68" s="41"/>
      <c r="L68" s="39"/>
      <c r="M68" s="41"/>
      <c r="N68" s="39"/>
      <c r="O68" s="41"/>
      <c r="P68" s="39"/>
      <c r="Q68" s="41"/>
      <c r="R68" s="39"/>
      <c r="S68" s="39"/>
    </row>
    <row r="69" spans="1:19" s="42" customFormat="1" ht="13.5">
      <c r="A69" s="33"/>
      <c r="B69" s="39"/>
      <c r="C69" s="33"/>
      <c r="D69" s="39"/>
      <c r="E69" s="39"/>
      <c r="F69" s="39"/>
      <c r="G69" s="41"/>
      <c r="H69" s="39"/>
      <c r="I69" s="39"/>
      <c r="J69" s="39"/>
      <c r="K69" s="41"/>
      <c r="L69" s="39"/>
      <c r="M69" s="41"/>
      <c r="N69" s="39"/>
      <c r="O69" s="41"/>
      <c r="P69" s="39"/>
      <c r="Q69" s="41"/>
      <c r="R69" s="39"/>
      <c r="S69" s="39"/>
    </row>
    <row r="70" spans="1:19" s="42" customFormat="1" ht="13.5">
      <c r="A70" s="33"/>
      <c r="B70" s="39"/>
      <c r="C70" s="33"/>
      <c r="D70" s="39"/>
      <c r="E70" s="39"/>
      <c r="F70" s="39"/>
      <c r="G70" s="41"/>
      <c r="H70" s="39"/>
      <c r="I70" s="39"/>
      <c r="J70" s="39"/>
      <c r="K70" s="41"/>
      <c r="L70" s="39"/>
      <c r="M70" s="41"/>
      <c r="N70" s="39"/>
      <c r="O70" s="41"/>
      <c r="P70" s="39"/>
      <c r="Q70" s="41"/>
      <c r="R70" s="39"/>
      <c r="S70" s="39"/>
    </row>
    <row r="71" spans="1:19" s="42" customFormat="1" ht="13.5">
      <c r="A71" s="33"/>
      <c r="B71" s="39"/>
      <c r="C71" s="33"/>
      <c r="D71" s="39"/>
      <c r="E71" s="39"/>
      <c r="F71" s="39"/>
      <c r="G71" s="41"/>
      <c r="H71" s="39"/>
      <c r="I71" s="39"/>
      <c r="J71" s="39"/>
      <c r="K71" s="41"/>
      <c r="L71" s="39"/>
      <c r="M71" s="41"/>
      <c r="N71" s="39"/>
      <c r="O71" s="41"/>
      <c r="P71" s="39"/>
      <c r="Q71" s="41"/>
      <c r="R71" s="39"/>
      <c r="S71" s="39"/>
    </row>
    <row r="72" spans="1:19" s="42" customFormat="1" ht="13.5">
      <c r="A72" s="33"/>
      <c r="B72" s="39"/>
      <c r="C72" s="33"/>
      <c r="D72" s="39"/>
      <c r="E72" s="39"/>
      <c r="F72" s="39"/>
      <c r="G72" s="41"/>
      <c r="H72" s="39"/>
      <c r="I72" s="39"/>
      <c r="J72" s="39"/>
      <c r="K72" s="41"/>
      <c r="L72" s="39"/>
      <c r="M72" s="41"/>
      <c r="N72" s="39"/>
      <c r="O72" s="41"/>
      <c r="P72" s="39"/>
      <c r="Q72" s="41"/>
      <c r="R72" s="39"/>
      <c r="S72" s="39"/>
    </row>
    <row r="73" spans="1:19" s="42" customFormat="1" ht="13.5">
      <c r="A73" s="33"/>
      <c r="B73" s="39"/>
      <c r="C73" s="33"/>
      <c r="D73" s="39"/>
      <c r="E73" s="39"/>
      <c r="F73" s="39"/>
      <c r="G73" s="41"/>
      <c r="H73" s="39"/>
      <c r="I73" s="39"/>
      <c r="J73" s="39"/>
      <c r="K73" s="41"/>
      <c r="L73" s="39"/>
      <c r="M73" s="41"/>
      <c r="N73" s="39"/>
      <c r="O73" s="41"/>
      <c r="P73" s="39"/>
      <c r="Q73" s="41"/>
      <c r="R73" s="39"/>
      <c r="S73" s="39"/>
    </row>
    <row r="74" spans="1:19" s="42" customFormat="1" ht="13.5">
      <c r="A74" s="33"/>
      <c r="B74" s="39"/>
      <c r="C74" s="33"/>
      <c r="D74" s="39"/>
      <c r="E74" s="39"/>
      <c r="F74" s="39"/>
      <c r="G74" s="41"/>
      <c r="H74" s="39"/>
      <c r="I74" s="39"/>
      <c r="J74" s="39"/>
      <c r="K74" s="41"/>
      <c r="L74" s="39"/>
      <c r="M74" s="41"/>
      <c r="N74" s="39"/>
      <c r="O74" s="41"/>
      <c r="P74" s="39"/>
      <c r="Q74" s="41"/>
      <c r="R74" s="39"/>
      <c r="S74" s="39"/>
    </row>
    <row r="75" spans="1:19" s="42" customFormat="1" ht="13.5">
      <c r="A75" s="33"/>
      <c r="B75" s="39"/>
      <c r="C75" s="33"/>
      <c r="D75" s="39"/>
      <c r="E75" s="39"/>
      <c r="F75" s="39"/>
      <c r="G75" s="41"/>
      <c r="H75" s="39"/>
      <c r="I75" s="39"/>
      <c r="J75" s="39"/>
      <c r="K75" s="41"/>
      <c r="L75" s="39"/>
      <c r="M75" s="41"/>
      <c r="N75" s="39"/>
      <c r="O75" s="41"/>
      <c r="P75" s="39"/>
      <c r="Q75" s="41"/>
      <c r="R75" s="39"/>
      <c r="S75" s="39"/>
    </row>
    <row r="76" spans="1:19" s="42" customFormat="1" ht="13.5">
      <c r="A76" s="33"/>
      <c r="B76" s="39"/>
      <c r="C76" s="33"/>
      <c r="D76" s="39"/>
      <c r="E76" s="39"/>
      <c r="F76" s="39"/>
      <c r="G76" s="41"/>
      <c r="H76" s="39"/>
      <c r="I76" s="39"/>
      <c r="J76" s="39"/>
      <c r="K76" s="41"/>
      <c r="L76" s="39"/>
      <c r="M76" s="41"/>
      <c r="N76" s="39"/>
      <c r="O76" s="41"/>
      <c r="P76" s="39"/>
      <c r="Q76" s="41"/>
      <c r="R76" s="39"/>
      <c r="S76" s="39"/>
    </row>
    <row r="77" spans="1:19" s="42" customFormat="1" ht="13.5">
      <c r="A77" s="33"/>
      <c r="B77" s="39"/>
      <c r="C77" s="33"/>
      <c r="D77" s="39"/>
      <c r="E77" s="39"/>
      <c r="F77" s="39"/>
      <c r="G77" s="41"/>
      <c r="H77" s="39"/>
      <c r="I77" s="39"/>
      <c r="J77" s="39"/>
      <c r="K77" s="41"/>
      <c r="L77" s="39"/>
      <c r="M77" s="41"/>
      <c r="N77" s="39"/>
      <c r="O77" s="41"/>
      <c r="P77" s="39"/>
      <c r="Q77" s="41"/>
      <c r="R77" s="39"/>
      <c r="S77" s="39"/>
    </row>
    <row r="78" spans="1:19" s="42" customFormat="1" ht="13.5">
      <c r="A78" s="33"/>
      <c r="B78" s="39"/>
      <c r="C78" s="33"/>
      <c r="D78" s="39"/>
      <c r="E78" s="39"/>
      <c r="F78" s="39"/>
      <c r="G78" s="41"/>
      <c r="H78" s="39"/>
      <c r="I78" s="39"/>
      <c r="J78" s="39"/>
      <c r="K78" s="41"/>
      <c r="L78" s="39"/>
      <c r="M78" s="41"/>
      <c r="N78" s="39"/>
      <c r="O78" s="41"/>
      <c r="P78" s="39"/>
      <c r="Q78" s="41"/>
      <c r="R78" s="39"/>
      <c r="S78" s="39"/>
    </row>
    <row r="79" spans="1:19" s="42" customFormat="1" ht="13.5">
      <c r="A79" s="33"/>
      <c r="B79" s="39"/>
      <c r="C79" s="33"/>
      <c r="D79" s="39"/>
      <c r="E79" s="39"/>
      <c r="F79" s="39"/>
      <c r="G79" s="41"/>
      <c r="H79" s="39"/>
      <c r="I79" s="39"/>
      <c r="J79" s="39"/>
      <c r="K79" s="41"/>
      <c r="L79" s="39"/>
      <c r="M79" s="41"/>
      <c r="N79" s="39"/>
      <c r="O79" s="41"/>
      <c r="P79" s="39"/>
      <c r="Q79" s="41"/>
      <c r="R79" s="39"/>
      <c r="S79" s="39"/>
    </row>
    <row r="80" spans="1:19" s="42" customFormat="1" ht="13.5">
      <c r="A80" s="33"/>
      <c r="B80" s="39"/>
      <c r="C80" s="33"/>
      <c r="D80" s="39"/>
      <c r="E80" s="39"/>
      <c r="F80" s="39"/>
      <c r="G80" s="41"/>
      <c r="H80" s="39"/>
      <c r="I80" s="39"/>
      <c r="J80" s="39"/>
      <c r="K80" s="41"/>
      <c r="L80" s="39"/>
      <c r="M80" s="41"/>
      <c r="N80" s="39"/>
      <c r="O80" s="41"/>
      <c r="P80" s="39"/>
      <c r="Q80" s="41"/>
      <c r="R80" s="39"/>
      <c r="S80" s="39"/>
    </row>
    <row r="81" spans="1:19" s="42" customFormat="1" ht="13.5">
      <c r="A81" s="33"/>
      <c r="B81" s="39"/>
      <c r="C81" s="33"/>
      <c r="D81" s="39"/>
      <c r="E81" s="39"/>
      <c r="F81" s="39"/>
      <c r="G81" s="41"/>
      <c r="H81" s="39"/>
      <c r="I81" s="39"/>
      <c r="J81" s="39"/>
      <c r="K81" s="41"/>
      <c r="L81" s="39"/>
      <c r="M81" s="41"/>
      <c r="N81" s="39"/>
      <c r="O81" s="41"/>
      <c r="P81" s="39"/>
      <c r="Q81" s="41"/>
      <c r="R81" s="39"/>
      <c r="S81" s="39"/>
    </row>
    <row r="82" spans="1:19" s="42" customFormat="1" ht="13.5">
      <c r="A82" s="33"/>
      <c r="B82" s="39"/>
      <c r="C82" s="33"/>
      <c r="D82" s="39"/>
      <c r="E82" s="39"/>
      <c r="F82" s="39"/>
      <c r="G82" s="41"/>
      <c r="H82" s="39"/>
      <c r="I82" s="39"/>
      <c r="J82" s="39"/>
      <c r="K82" s="41"/>
      <c r="L82" s="39"/>
      <c r="M82" s="41"/>
      <c r="N82" s="39"/>
      <c r="O82" s="41"/>
      <c r="P82" s="39"/>
      <c r="Q82" s="41"/>
      <c r="R82" s="39"/>
      <c r="S82" s="39"/>
    </row>
    <row r="83" spans="1:19" s="42" customFormat="1" ht="13.5">
      <c r="A83" s="33"/>
      <c r="B83" s="39"/>
      <c r="C83" s="33"/>
      <c r="D83" s="39"/>
      <c r="E83" s="39"/>
      <c r="F83" s="39"/>
      <c r="G83" s="41"/>
      <c r="H83" s="39"/>
      <c r="I83" s="39"/>
      <c r="J83" s="39"/>
      <c r="K83" s="41"/>
      <c r="L83" s="39"/>
      <c r="M83" s="41"/>
      <c r="N83" s="39"/>
      <c r="O83" s="41"/>
      <c r="P83" s="39"/>
      <c r="Q83" s="41"/>
      <c r="R83" s="39"/>
      <c r="S83" s="39"/>
    </row>
    <row r="84" spans="1:19" s="42" customFormat="1" ht="13.5">
      <c r="A84" s="33"/>
      <c r="B84" s="39"/>
      <c r="C84" s="33"/>
      <c r="D84" s="39"/>
      <c r="E84" s="39"/>
      <c r="F84" s="39"/>
      <c r="G84" s="41"/>
      <c r="H84" s="39"/>
      <c r="I84" s="39"/>
      <c r="J84" s="39"/>
      <c r="K84" s="41"/>
      <c r="L84" s="39"/>
      <c r="M84" s="41"/>
      <c r="N84" s="39"/>
      <c r="O84" s="41"/>
      <c r="P84" s="39"/>
      <c r="Q84" s="41"/>
      <c r="R84" s="39"/>
      <c r="S84" s="39"/>
    </row>
    <row r="85" spans="1:19" s="42" customFormat="1" ht="13.5">
      <c r="A85" s="33"/>
      <c r="B85" s="39"/>
      <c r="C85" s="33"/>
      <c r="D85" s="39"/>
      <c r="E85" s="39"/>
      <c r="F85" s="39"/>
      <c r="G85" s="41"/>
      <c r="H85" s="39"/>
      <c r="I85" s="39"/>
      <c r="J85" s="39"/>
      <c r="K85" s="41"/>
      <c r="L85" s="39"/>
      <c r="M85" s="41"/>
      <c r="N85" s="39"/>
      <c r="O85" s="41"/>
      <c r="P85" s="39"/>
      <c r="Q85" s="41"/>
      <c r="R85" s="39"/>
      <c r="S85" s="39"/>
    </row>
    <row r="86" spans="1:19" s="42" customFormat="1" ht="13.5">
      <c r="A86" s="33"/>
      <c r="B86" s="39"/>
      <c r="C86" s="33"/>
      <c r="D86" s="39"/>
      <c r="E86" s="39"/>
      <c r="F86" s="39"/>
      <c r="G86" s="41"/>
      <c r="H86" s="39"/>
      <c r="I86" s="39"/>
      <c r="J86" s="39"/>
      <c r="K86" s="41"/>
      <c r="L86" s="39"/>
      <c r="M86" s="41"/>
      <c r="N86" s="39"/>
      <c r="O86" s="41"/>
      <c r="P86" s="39"/>
      <c r="Q86" s="41"/>
      <c r="R86" s="39"/>
      <c r="S86" s="39"/>
    </row>
    <row r="87" spans="1:19" s="42" customFormat="1" ht="13.5">
      <c r="A87" s="33"/>
      <c r="B87" s="39"/>
      <c r="C87" s="33"/>
      <c r="D87" s="39"/>
      <c r="E87" s="39"/>
      <c r="F87" s="39"/>
      <c r="G87" s="41"/>
      <c r="H87" s="39"/>
      <c r="I87" s="39"/>
      <c r="J87" s="39"/>
      <c r="K87" s="41"/>
      <c r="L87" s="39"/>
      <c r="M87" s="41"/>
      <c r="N87" s="39"/>
      <c r="O87" s="41"/>
      <c r="P87" s="39"/>
      <c r="Q87" s="41"/>
      <c r="R87" s="39"/>
      <c r="S87" s="39"/>
    </row>
    <row r="88" spans="1:19" s="42" customFormat="1" ht="13.5">
      <c r="A88" s="33"/>
      <c r="B88" s="39"/>
      <c r="C88" s="33"/>
      <c r="D88" s="39"/>
      <c r="E88" s="39"/>
      <c r="F88" s="39"/>
      <c r="G88" s="41"/>
      <c r="H88" s="39"/>
      <c r="I88" s="39"/>
      <c r="J88" s="39"/>
      <c r="K88" s="41"/>
      <c r="L88" s="39"/>
      <c r="M88" s="41"/>
      <c r="N88" s="39"/>
      <c r="O88" s="41"/>
      <c r="P88" s="39"/>
      <c r="Q88" s="41"/>
      <c r="R88" s="39"/>
      <c r="S88" s="39"/>
    </row>
    <row r="89" spans="1:19" s="42" customFormat="1" ht="13.5">
      <c r="A89" s="33"/>
      <c r="B89" s="39"/>
      <c r="C89" s="33"/>
      <c r="D89" s="39"/>
      <c r="E89" s="39"/>
      <c r="F89" s="39"/>
      <c r="G89" s="41"/>
      <c r="H89" s="39"/>
      <c r="I89" s="39"/>
      <c r="J89" s="39"/>
      <c r="K89" s="41"/>
      <c r="L89" s="39"/>
      <c r="M89" s="41"/>
      <c r="N89" s="39"/>
      <c r="O89" s="41"/>
      <c r="P89" s="39"/>
      <c r="Q89" s="41"/>
      <c r="R89" s="39"/>
      <c r="S89" s="39"/>
    </row>
  </sheetData>
  <mergeCells count="3">
    <mergeCell ref="B7:H7"/>
    <mergeCell ref="L7:P7"/>
    <mergeCell ref="R7:T7"/>
  </mergeCells>
  <printOptions horizontalCentered="1"/>
  <pageMargins left="0.25" right="0.25" top="0.5" bottom="0.5" header="0.5" footer="0.5"/>
  <pageSetup fitToHeight="1" fitToWidth="1" horizontalDpi="600" verticalDpi="600" orientation="landscape" paperSize="5" scale="7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V89"/>
  <sheetViews>
    <sheetView zoomScale="75" zoomScaleNormal="75" workbookViewId="0" topLeftCell="A1">
      <selection activeCell="A1" sqref="A1"/>
    </sheetView>
  </sheetViews>
  <sheetFormatPr defaultColWidth="9.140625" defaultRowHeight="12.75"/>
  <cols>
    <col min="1" max="1" width="32.7109375" style="55" customWidth="1"/>
    <col min="2" max="2" width="14.7109375" style="55" customWidth="1"/>
    <col min="3" max="4" width="12.7109375" style="55" customWidth="1"/>
    <col min="5" max="11" width="14.7109375" style="55" customWidth="1"/>
    <col min="12" max="19" width="9.140625" style="55" customWidth="1"/>
    <col min="20" max="16384" width="9.140625" style="53" customWidth="1"/>
  </cols>
  <sheetData>
    <row r="1" spans="1:5" ht="15" customHeight="1">
      <c r="A1" s="69" t="s">
        <v>39</v>
      </c>
      <c r="B1" s="62"/>
      <c r="C1" s="54"/>
      <c r="D1" s="54"/>
      <c r="E1" s="54"/>
    </row>
    <row r="2" spans="1:17" ht="15.75" customHeight="1">
      <c r="A2" s="69" t="s">
        <v>82</v>
      </c>
      <c r="B2" s="62"/>
      <c r="C2" s="54"/>
      <c r="D2" s="54"/>
      <c r="E2" s="54"/>
      <c r="F2" s="54"/>
      <c r="G2" s="54"/>
      <c r="H2" s="54"/>
      <c r="I2" s="54"/>
      <c r="Q2" s="56"/>
    </row>
    <row r="3" spans="1:9" ht="15" customHeight="1">
      <c r="A3" s="69" t="s">
        <v>90</v>
      </c>
      <c r="B3" s="63"/>
      <c r="C3" s="54"/>
      <c r="D3" s="54"/>
      <c r="E3" s="133" t="s">
        <v>55</v>
      </c>
      <c r="F3" s="66"/>
      <c r="G3" s="54"/>
      <c r="H3" s="54"/>
      <c r="I3" s="54"/>
    </row>
    <row r="4" spans="1:19" ht="12.75">
      <c r="A4" s="54"/>
      <c r="B4" s="54"/>
      <c r="C4" s="54"/>
      <c r="D4" s="54"/>
      <c r="E4" s="58"/>
      <c r="F4" s="54"/>
      <c r="G4" s="54"/>
      <c r="H4" s="54"/>
      <c r="I4" s="54"/>
      <c r="K4" s="56"/>
      <c r="R4" s="57"/>
      <c r="S4" s="57"/>
    </row>
    <row r="5" spans="1:11" ht="12.75">
      <c r="A5" s="127"/>
      <c r="B5" s="127"/>
      <c r="C5" s="127" t="s">
        <v>36</v>
      </c>
      <c r="D5" s="127" t="s">
        <v>36</v>
      </c>
      <c r="E5" s="126">
        <v>40178</v>
      </c>
      <c r="F5" s="60"/>
      <c r="G5" s="60"/>
      <c r="H5" s="126">
        <v>40543</v>
      </c>
      <c r="I5" s="60"/>
      <c r="J5" s="60"/>
      <c r="K5" s="126">
        <v>40908</v>
      </c>
    </row>
    <row r="6" spans="1:11" ht="12" customHeight="1" thickBot="1">
      <c r="A6" s="128" t="s">
        <v>35</v>
      </c>
      <c r="B6" s="128" t="s">
        <v>28</v>
      </c>
      <c r="C6" s="128" t="s">
        <v>37</v>
      </c>
      <c r="D6" s="128" t="s">
        <v>79</v>
      </c>
      <c r="E6" s="65" t="s">
        <v>28</v>
      </c>
      <c r="F6" s="65" t="s">
        <v>33</v>
      </c>
      <c r="G6" s="65" t="s">
        <v>79</v>
      </c>
      <c r="H6" s="65" t="s">
        <v>28</v>
      </c>
      <c r="I6" s="65" t="s">
        <v>33</v>
      </c>
      <c r="J6" s="65" t="s">
        <v>79</v>
      </c>
      <c r="K6" s="65" t="s">
        <v>28</v>
      </c>
    </row>
    <row r="7" spans="1:11" ht="15" customHeight="1">
      <c r="A7" s="54"/>
      <c r="B7" s="54"/>
      <c r="C7" s="54"/>
      <c r="D7" s="54"/>
      <c r="E7" s="71"/>
      <c r="F7" s="71"/>
      <c r="G7" s="71"/>
      <c r="H7" s="71"/>
      <c r="I7" s="71"/>
      <c r="J7" s="71"/>
      <c r="K7" s="71"/>
    </row>
    <row r="8" spans="1:11" ht="15" customHeight="1">
      <c r="A8" s="68"/>
      <c r="B8" s="132"/>
      <c r="C8" s="93"/>
      <c r="D8" s="130"/>
      <c r="E8" s="74">
        <f>IF(C8&lt;$E$5,B8,0)</f>
        <v>0</v>
      </c>
      <c r="F8" s="74">
        <f>IF(AND($E$5&lt;C8,C8&lt;$H$5+1),B8,0)</f>
        <v>0</v>
      </c>
      <c r="G8" s="74">
        <f>IF(AND($E$5&lt;D8,D8&lt;$H$5+1),-B8,0)</f>
        <v>0</v>
      </c>
      <c r="H8" s="74">
        <f>+E8+F8+G8</f>
        <v>0</v>
      </c>
      <c r="I8" s="74">
        <f>IF(AND($H$5&lt;C8,C8&lt;$K$5+1),B8,0)</f>
        <v>0</v>
      </c>
      <c r="J8" s="74">
        <f>IF(AND($H$5&lt;D8,D8&lt;$K$5+1),-B8,0)</f>
        <v>0</v>
      </c>
      <c r="K8" s="74">
        <f>+H8+I8+J8</f>
        <v>0</v>
      </c>
    </row>
    <row r="9" spans="1:11" ht="15" customHeight="1">
      <c r="A9" s="68"/>
      <c r="B9" s="132"/>
      <c r="C9" s="93"/>
      <c r="D9" s="130"/>
      <c r="E9" s="74">
        <f aca="true" t="shared" si="0" ref="E9:E50">IF(C9&lt;$E$5,B9,0)</f>
        <v>0</v>
      </c>
      <c r="F9" s="74">
        <f aca="true" t="shared" si="1" ref="F9:F50">IF(AND($E$5&lt;C9,C9&lt;$H$5+1),B9,0)</f>
        <v>0</v>
      </c>
      <c r="G9" s="74">
        <f aca="true" t="shared" si="2" ref="G9:G50">IF(AND($E$5&lt;D9,D9&lt;$H$5+1),-B9,0)</f>
        <v>0</v>
      </c>
      <c r="H9" s="74">
        <f aca="true" t="shared" si="3" ref="H9:H50">+E9+F9+G9</f>
        <v>0</v>
      </c>
      <c r="I9" s="74">
        <f aca="true" t="shared" si="4" ref="I9:I50">IF(AND($H$5&lt;C9,C9&lt;$K$5+1),B9,0)</f>
        <v>0</v>
      </c>
      <c r="J9" s="74">
        <f aca="true" t="shared" si="5" ref="J9:J50">IF(AND($H$5&lt;D9,D9&lt;$K$5+1),-B9,0)</f>
        <v>0</v>
      </c>
      <c r="K9" s="74">
        <f aca="true" t="shared" si="6" ref="K9:K50">+H9+I9+J9</f>
        <v>0</v>
      </c>
    </row>
    <row r="10" spans="1:19" s="61" customFormat="1" ht="13.5" customHeight="1">
      <c r="A10" s="68"/>
      <c r="B10" s="132"/>
      <c r="C10" s="93"/>
      <c r="D10" s="130"/>
      <c r="E10" s="74">
        <f t="shared" si="0"/>
        <v>0</v>
      </c>
      <c r="F10" s="74">
        <f t="shared" si="1"/>
        <v>0</v>
      </c>
      <c r="G10" s="74">
        <f t="shared" si="2"/>
        <v>0</v>
      </c>
      <c r="H10" s="74">
        <f t="shared" si="3"/>
        <v>0</v>
      </c>
      <c r="I10" s="74">
        <f t="shared" si="4"/>
        <v>0</v>
      </c>
      <c r="J10" s="74">
        <f t="shared" si="5"/>
        <v>0</v>
      </c>
      <c r="K10" s="74">
        <f t="shared" si="6"/>
        <v>0</v>
      </c>
      <c r="L10" s="55"/>
      <c r="M10" s="55"/>
      <c r="N10" s="55"/>
      <c r="O10" s="55"/>
      <c r="P10" s="55"/>
      <c r="Q10" s="55"/>
      <c r="R10" s="55"/>
      <c r="S10" s="55"/>
    </row>
    <row r="11" spans="1:19" s="61" customFormat="1" ht="13.5" customHeight="1">
      <c r="A11" s="68"/>
      <c r="B11" s="132"/>
      <c r="C11" s="93"/>
      <c r="D11" s="130"/>
      <c r="E11" s="74">
        <f t="shared" si="0"/>
        <v>0</v>
      </c>
      <c r="F11" s="74">
        <f t="shared" si="1"/>
        <v>0</v>
      </c>
      <c r="G11" s="74">
        <f t="shared" si="2"/>
        <v>0</v>
      </c>
      <c r="H11" s="74">
        <f t="shared" si="3"/>
        <v>0</v>
      </c>
      <c r="I11" s="74">
        <f t="shared" si="4"/>
        <v>0</v>
      </c>
      <c r="J11" s="74">
        <f t="shared" si="5"/>
        <v>0</v>
      </c>
      <c r="K11" s="74">
        <f t="shared" si="6"/>
        <v>0</v>
      </c>
      <c r="L11" s="55"/>
      <c r="M11" s="55"/>
      <c r="N11" s="55"/>
      <c r="O11" s="55"/>
      <c r="P11" s="55"/>
      <c r="Q11" s="59"/>
      <c r="R11" s="55"/>
      <c r="S11" s="59"/>
    </row>
    <row r="12" spans="1:22" ht="12.75" customHeight="1">
      <c r="A12" s="94"/>
      <c r="B12" s="132"/>
      <c r="C12" s="150"/>
      <c r="D12" s="130"/>
      <c r="E12" s="74">
        <f t="shared" si="0"/>
        <v>0</v>
      </c>
      <c r="F12" s="74">
        <f t="shared" si="1"/>
        <v>0</v>
      </c>
      <c r="G12" s="74">
        <f t="shared" si="2"/>
        <v>0</v>
      </c>
      <c r="H12" s="74">
        <f t="shared" si="3"/>
        <v>0</v>
      </c>
      <c r="I12" s="74">
        <f t="shared" si="4"/>
        <v>0</v>
      </c>
      <c r="J12" s="74">
        <f t="shared" si="5"/>
        <v>0</v>
      </c>
      <c r="K12" s="74">
        <f t="shared" si="6"/>
        <v>0</v>
      </c>
      <c r="L12" s="54"/>
      <c r="M12" s="54"/>
      <c r="N12" s="54"/>
      <c r="O12" s="54"/>
      <c r="T12" s="5"/>
      <c r="U12" s="5"/>
      <c r="V12" s="5"/>
    </row>
    <row r="13" spans="1:22" ht="12.75" customHeight="1">
      <c r="A13" s="94"/>
      <c r="B13" s="132"/>
      <c r="C13" s="150"/>
      <c r="D13" s="130"/>
      <c r="E13" s="74">
        <f t="shared" si="0"/>
        <v>0</v>
      </c>
      <c r="F13" s="74">
        <f t="shared" si="1"/>
        <v>0</v>
      </c>
      <c r="G13" s="74">
        <f t="shared" si="2"/>
        <v>0</v>
      </c>
      <c r="H13" s="74">
        <f t="shared" si="3"/>
        <v>0</v>
      </c>
      <c r="I13" s="74">
        <f t="shared" si="4"/>
        <v>0</v>
      </c>
      <c r="J13" s="74">
        <f t="shared" si="5"/>
        <v>0</v>
      </c>
      <c r="K13" s="74">
        <f t="shared" si="6"/>
        <v>0</v>
      </c>
      <c r="L13" s="54"/>
      <c r="M13" s="54"/>
      <c r="N13" s="54"/>
      <c r="O13" s="54"/>
      <c r="T13" s="5"/>
      <c r="U13" s="5"/>
      <c r="V13" s="5"/>
    </row>
    <row r="14" spans="1:22" ht="12.75" customHeight="1">
      <c r="A14" s="94"/>
      <c r="B14" s="132"/>
      <c r="C14" s="130"/>
      <c r="D14" s="130"/>
      <c r="E14" s="74">
        <f t="shared" si="0"/>
        <v>0</v>
      </c>
      <c r="F14" s="74">
        <f t="shared" si="1"/>
        <v>0</v>
      </c>
      <c r="G14" s="74">
        <f t="shared" si="2"/>
        <v>0</v>
      </c>
      <c r="H14" s="74">
        <f t="shared" si="3"/>
        <v>0</v>
      </c>
      <c r="I14" s="74">
        <f t="shared" si="4"/>
        <v>0</v>
      </c>
      <c r="J14" s="74">
        <f t="shared" si="5"/>
        <v>0</v>
      </c>
      <c r="K14" s="74">
        <f t="shared" si="6"/>
        <v>0</v>
      </c>
      <c r="L14" s="54"/>
      <c r="M14" s="54"/>
      <c r="N14" s="54"/>
      <c r="O14" s="54"/>
      <c r="T14" s="5"/>
      <c r="U14" s="5"/>
      <c r="V14" s="5"/>
    </row>
    <row r="15" spans="1:22" ht="13.5" customHeight="1">
      <c r="A15" s="94"/>
      <c r="B15" s="132"/>
      <c r="C15" s="130"/>
      <c r="D15" s="130"/>
      <c r="E15" s="74">
        <f t="shared" si="0"/>
        <v>0</v>
      </c>
      <c r="F15" s="74">
        <f t="shared" si="1"/>
        <v>0</v>
      </c>
      <c r="G15" s="74">
        <f t="shared" si="2"/>
        <v>0</v>
      </c>
      <c r="H15" s="74">
        <f t="shared" si="3"/>
        <v>0</v>
      </c>
      <c r="I15" s="74">
        <f t="shared" si="4"/>
        <v>0</v>
      </c>
      <c r="J15" s="74">
        <f t="shared" si="5"/>
        <v>0</v>
      </c>
      <c r="K15" s="74">
        <f t="shared" si="6"/>
        <v>0</v>
      </c>
      <c r="L15" s="54"/>
      <c r="M15" s="54"/>
      <c r="N15" s="54"/>
      <c r="O15" s="54"/>
      <c r="T15" s="5"/>
      <c r="U15" s="5"/>
      <c r="V15" s="5"/>
    </row>
    <row r="16" spans="1:22" ht="13.5" customHeight="1">
      <c r="A16" s="94"/>
      <c r="B16" s="132"/>
      <c r="C16" s="130"/>
      <c r="D16" s="130"/>
      <c r="E16" s="74">
        <f aca="true" t="shared" si="7" ref="E16:E27">IF(C16&lt;$E$5,B16,0)</f>
        <v>0</v>
      </c>
      <c r="F16" s="74">
        <f aca="true" t="shared" si="8" ref="F16:F27">IF(AND($E$5&lt;C16,C16&lt;$H$5+1),B16,0)</f>
        <v>0</v>
      </c>
      <c r="G16" s="74">
        <f aca="true" t="shared" si="9" ref="G16:G27">IF(AND($E$5&lt;D16,D16&lt;$H$5+1),-B16,0)</f>
        <v>0</v>
      </c>
      <c r="H16" s="74">
        <f aca="true" t="shared" si="10" ref="H16:H27">+E16+F16+G16</f>
        <v>0</v>
      </c>
      <c r="I16" s="74">
        <f aca="true" t="shared" si="11" ref="I16:I27">IF(AND($H$5&lt;C16,C16&lt;$K$5+1),B16,0)</f>
        <v>0</v>
      </c>
      <c r="J16" s="74">
        <f aca="true" t="shared" si="12" ref="J16:J27">IF(AND($H$5&lt;D16,D16&lt;$K$5+1),-B16,0)</f>
        <v>0</v>
      </c>
      <c r="K16" s="74">
        <f aca="true" t="shared" si="13" ref="K16:K27">+H16+I16+J16</f>
        <v>0</v>
      </c>
      <c r="L16" s="54"/>
      <c r="M16" s="54"/>
      <c r="N16" s="54"/>
      <c r="O16" s="54"/>
      <c r="T16" s="5"/>
      <c r="U16" s="5"/>
      <c r="V16" s="5"/>
    </row>
    <row r="17" spans="1:22" ht="13.5" customHeight="1">
      <c r="A17" s="94"/>
      <c r="B17" s="132"/>
      <c r="C17" s="130"/>
      <c r="D17" s="130"/>
      <c r="E17" s="74">
        <f t="shared" si="7"/>
        <v>0</v>
      </c>
      <c r="F17" s="74">
        <f t="shared" si="8"/>
        <v>0</v>
      </c>
      <c r="G17" s="74">
        <f t="shared" si="9"/>
        <v>0</v>
      </c>
      <c r="H17" s="74">
        <f t="shared" si="10"/>
        <v>0</v>
      </c>
      <c r="I17" s="74">
        <f t="shared" si="11"/>
        <v>0</v>
      </c>
      <c r="J17" s="74">
        <f t="shared" si="12"/>
        <v>0</v>
      </c>
      <c r="K17" s="74">
        <f t="shared" si="13"/>
        <v>0</v>
      </c>
      <c r="L17" s="54"/>
      <c r="M17" s="54"/>
      <c r="N17" s="54"/>
      <c r="O17" s="54"/>
      <c r="T17" s="5"/>
      <c r="U17" s="5"/>
      <c r="V17" s="5"/>
    </row>
    <row r="18" spans="1:22" ht="13.5" customHeight="1">
      <c r="A18" s="94"/>
      <c r="B18" s="132"/>
      <c r="C18" s="130"/>
      <c r="D18" s="130"/>
      <c r="E18" s="74">
        <f t="shared" si="7"/>
        <v>0</v>
      </c>
      <c r="F18" s="74">
        <f t="shared" si="8"/>
        <v>0</v>
      </c>
      <c r="G18" s="74">
        <f t="shared" si="9"/>
        <v>0</v>
      </c>
      <c r="H18" s="74">
        <f t="shared" si="10"/>
        <v>0</v>
      </c>
      <c r="I18" s="74">
        <f t="shared" si="11"/>
        <v>0</v>
      </c>
      <c r="J18" s="74">
        <f t="shared" si="12"/>
        <v>0</v>
      </c>
      <c r="K18" s="74">
        <f t="shared" si="13"/>
        <v>0</v>
      </c>
      <c r="L18" s="54"/>
      <c r="M18" s="54"/>
      <c r="N18" s="54"/>
      <c r="O18" s="54"/>
      <c r="T18" s="5"/>
      <c r="U18" s="5"/>
      <c r="V18" s="5"/>
    </row>
    <row r="19" spans="1:22" ht="13.5" customHeight="1">
      <c r="A19" s="94"/>
      <c r="B19" s="132"/>
      <c r="C19" s="130"/>
      <c r="D19" s="130"/>
      <c r="E19" s="74">
        <f t="shared" si="7"/>
        <v>0</v>
      </c>
      <c r="F19" s="74">
        <f t="shared" si="8"/>
        <v>0</v>
      </c>
      <c r="G19" s="74">
        <f t="shared" si="9"/>
        <v>0</v>
      </c>
      <c r="H19" s="74">
        <f t="shared" si="10"/>
        <v>0</v>
      </c>
      <c r="I19" s="74">
        <f t="shared" si="11"/>
        <v>0</v>
      </c>
      <c r="J19" s="74">
        <f t="shared" si="12"/>
        <v>0</v>
      </c>
      <c r="K19" s="74">
        <f t="shared" si="13"/>
        <v>0</v>
      </c>
      <c r="L19" s="54"/>
      <c r="M19" s="54"/>
      <c r="N19" s="54"/>
      <c r="O19" s="54"/>
      <c r="T19" s="5"/>
      <c r="U19" s="5"/>
      <c r="V19" s="5"/>
    </row>
    <row r="20" spans="1:22" ht="13.5" customHeight="1">
      <c r="A20" s="94"/>
      <c r="B20" s="132"/>
      <c r="C20" s="130"/>
      <c r="D20" s="130"/>
      <c r="E20" s="74">
        <f t="shared" si="7"/>
        <v>0</v>
      </c>
      <c r="F20" s="74">
        <f t="shared" si="8"/>
        <v>0</v>
      </c>
      <c r="G20" s="74">
        <f t="shared" si="9"/>
        <v>0</v>
      </c>
      <c r="H20" s="74">
        <f t="shared" si="10"/>
        <v>0</v>
      </c>
      <c r="I20" s="74">
        <f t="shared" si="11"/>
        <v>0</v>
      </c>
      <c r="J20" s="74">
        <f t="shared" si="12"/>
        <v>0</v>
      </c>
      <c r="K20" s="74">
        <f t="shared" si="13"/>
        <v>0</v>
      </c>
      <c r="L20" s="54"/>
      <c r="M20" s="54"/>
      <c r="N20" s="54"/>
      <c r="O20" s="54"/>
      <c r="T20" s="5"/>
      <c r="U20" s="5"/>
      <c r="V20" s="5"/>
    </row>
    <row r="21" spans="1:22" ht="13.5" customHeight="1">
      <c r="A21" s="94"/>
      <c r="B21" s="132"/>
      <c r="C21" s="130"/>
      <c r="D21" s="130"/>
      <c r="E21" s="74">
        <f t="shared" si="7"/>
        <v>0</v>
      </c>
      <c r="F21" s="74">
        <f t="shared" si="8"/>
        <v>0</v>
      </c>
      <c r="G21" s="74">
        <f t="shared" si="9"/>
        <v>0</v>
      </c>
      <c r="H21" s="74">
        <f t="shared" si="10"/>
        <v>0</v>
      </c>
      <c r="I21" s="74">
        <f t="shared" si="11"/>
        <v>0</v>
      </c>
      <c r="J21" s="74">
        <f t="shared" si="12"/>
        <v>0</v>
      </c>
      <c r="K21" s="74">
        <f t="shared" si="13"/>
        <v>0</v>
      </c>
      <c r="L21" s="54"/>
      <c r="M21" s="54"/>
      <c r="N21" s="54"/>
      <c r="O21" s="54"/>
      <c r="T21" s="5"/>
      <c r="U21" s="5"/>
      <c r="V21" s="5"/>
    </row>
    <row r="22" spans="1:22" ht="13.5" customHeight="1">
      <c r="A22" s="94"/>
      <c r="B22" s="132"/>
      <c r="C22" s="130"/>
      <c r="D22" s="130"/>
      <c r="E22" s="74">
        <f t="shared" si="7"/>
        <v>0</v>
      </c>
      <c r="F22" s="74">
        <f t="shared" si="8"/>
        <v>0</v>
      </c>
      <c r="G22" s="74">
        <f t="shared" si="9"/>
        <v>0</v>
      </c>
      <c r="H22" s="74">
        <f t="shared" si="10"/>
        <v>0</v>
      </c>
      <c r="I22" s="74">
        <f t="shared" si="11"/>
        <v>0</v>
      </c>
      <c r="J22" s="74">
        <f t="shared" si="12"/>
        <v>0</v>
      </c>
      <c r="K22" s="74">
        <f t="shared" si="13"/>
        <v>0</v>
      </c>
      <c r="L22" s="54"/>
      <c r="M22" s="54"/>
      <c r="N22" s="54"/>
      <c r="O22" s="54"/>
      <c r="T22" s="5"/>
      <c r="U22" s="5"/>
      <c r="V22" s="5"/>
    </row>
    <row r="23" spans="1:22" ht="13.5" customHeight="1">
      <c r="A23" s="94"/>
      <c r="B23" s="132"/>
      <c r="C23" s="130"/>
      <c r="D23" s="130"/>
      <c r="E23" s="74">
        <f t="shared" si="7"/>
        <v>0</v>
      </c>
      <c r="F23" s="74">
        <f t="shared" si="8"/>
        <v>0</v>
      </c>
      <c r="G23" s="74">
        <f t="shared" si="9"/>
        <v>0</v>
      </c>
      <c r="H23" s="74">
        <f t="shared" si="10"/>
        <v>0</v>
      </c>
      <c r="I23" s="74">
        <f t="shared" si="11"/>
        <v>0</v>
      </c>
      <c r="J23" s="74">
        <f t="shared" si="12"/>
        <v>0</v>
      </c>
      <c r="K23" s="74">
        <f t="shared" si="13"/>
        <v>0</v>
      </c>
      <c r="L23" s="54"/>
      <c r="M23" s="54"/>
      <c r="N23" s="54"/>
      <c r="O23" s="54"/>
      <c r="T23" s="5"/>
      <c r="U23" s="5"/>
      <c r="V23" s="5"/>
    </row>
    <row r="24" spans="1:22" ht="13.5" customHeight="1">
      <c r="A24" s="94"/>
      <c r="B24" s="132"/>
      <c r="C24" s="130"/>
      <c r="D24" s="130"/>
      <c r="E24" s="74">
        <f t="shared" si="7"/>
        <v>0</v>
      </c>
      <c r="F24" s="74">
        <f t="shared" si="8"/>
        <v>0</v>
      </c>
      <c r="G24" s="74">
        <f t="shared" si="9"/>
        <v>0</v>
      </c>
      <c r="H24" s="74">
        <f t="shared" si="10"/>
        <v>0</v>
      </c>
      <c r="I24" s="74">
        <f t="shared" si="11"/>
        <v>0</v>
      </c>
      <c r="J24" s="74">
        <f t="shared" si="12"/>
        <v>0</v>
      </c>
      <c r="K24" s="74">
        <f t="shared" si="13"/>
        <v>0</v>
      </c>
      <c r="L24" s="54"/>
      <c r="M24" s="54"/>
      <c r="N24" s="54"/>
      <c r="O24" s="54"/>
      <c r="T24" s="5"/>
      <c r="U24" s="5"/>
      <c r="V24" s="5"/>
    </row>
    <row r="25" spans="1:22" ht="13.5" customHeight="1">
      <c r="A25" s="94"/>
      <c r="B25" s="132"/>
      <c r="C25" s="130"/>
      <c r="D25" s="130"/>
      <c r="E25" s="74">
        <f t="shared" si="7"/>
        <v>0</v>
      </c>
      <c r="F25" s="74">
        <f t="shared" si="8"/>
        <v>0</v>
      </c>
      <c r="G25" s="74">
        <f t="shared" si="9"/>
        <v>0</v>
      </c>
      <c r="H25" s="74">
        <f t="shared" si="10"/>
        <v>0</v>
      </c>
      <c r="I25" s="74">
        <f t="shared" si="11"/>
        <v>0</v>
      </c>
      <c r="J25" s="74">
        <f t="shared" si="12"/>
        <v>0</v>
      </c>
      <c r="K25" s="74">
        <f t="shared" si="13"/>
        <v>0</v>
      </c>
      <c r="L25" s="54"/>
      <c r="M25" s="54"/>
      <c r="N25" s="54"/>
      <c r="O25" s="54"/>
      <c r="T25" s="5"/>
      <c r="U25" s="5"/>
      <c r="V25" s="5"/>
    </row>
    <row r="26" spans="1:22" ht="13.5" customHeight="1">
      <c r="A26" s="94"/>
      <c r="B26" s="132"/>
      <c r="C26" s="130"/>
      <c r="D26" s="130"/>
      <c r="E26" s="74">
        <f t="shared" si="7"/>
        <v>0</v>
      </c>
      <c r="F26" s="74">
        <f t="shared" si="8"/>
        <v>0</v>
      </c>
      <c r="G26" s="74">
        <f t="shared" si="9"/>
        <v>0</v>
      </c>
      <c r="H26" s="74">
        <f t="shared" si="10"/>
        <v>0</v>
      </c>
      <c r="I26" s="74">
        <f t="shared" si="11"/>
        <v>0</v>
      </c>
      <c r="J26" s="74">
        <f t="shared" si="12"/>
        <v>0</v>
      </c>
      <c r="K26" s="74">
        <f t="shared" si="13"/>
        <v>0</v>
      </c>
      <c r="L26" s="54"/>
      <c r="M26" s="54"/>
      <c r="N26" s="54"/>
      <c r="O26" s="54"/>
      <c r="T26" s="5"/>
      <c r="U26" s="5"/>
      <c r="V26" s="5"/>
    </row>
    <row r="27" spans="1:22" ht="13.5" customHeight="1">
      <c r="A27" s="94"/>
      <c r="B27" s="132"/>
      <c r="C27" s="130"/>
      <c r="D27" s="130"/>
      <c r="E27" s="74">
        <f t="shared" si="7"/>
        <v>0</v>
      </c>
      <c r="F27" s="74">
        <f t="shared" si="8"/>
        <v>0</v>
      </c>
      <c r="G27" s="74">
        <f t="shared" si="9"/>
        <v>0</v>
      </c>
      <c r="H27" s="74">
        <f t="shared" si="10"/>
        <v>0</v>
      </c>
      <c r="I27" s="74">
        <f t="shared" si="11"/>
        <v>0</v>
      </c>
      <c r="J27" s="74">
        <f t="shared" si="12"/>
        <v>0</v>
      </c>
      <c r="K27" s="74">
        <f t="shared" si="13"/>
        <v>0</v>
      </c>
      <c r="L27" s="54"/>
      <c r="M27" s="54"/>
      <c r="N27" s="54"/>
      <c r="O27" s="54"/>
      <c r="T27" s="5"/>
      <c r="U27" s="5"/>
      <c r="V27" s="5"/>
    </row>
    <row r="28" spans="1:22" ht="13.5" customHeight="1">
      <c r="A28" s="94"/>
      <c r="B28" s="131"/>
      <c r="C28" s="130"/>
      <c r="D28" s="130"/>
      <c r="E28" s="74">
        <f t="shared" si="0"/>
        <v>0</v>
      </c>
      <c r="F28" s="74">
        <f t="shared" si="1"/>
        <v>0</v>
      </c>
      <c r="G28" s="74">
        <f t="shared" si="2"/>
        <v>0</v>
      </c>
      <c r="H28" s="74">
        <f t="shared" si="3"/>
        <v>0</v>
      </c>
      <c r="I28" s="74">
        <f t="shared" si="4"/>
        <v>0</v>
      </c>
      <c r="J28" s="74">
        <f t="shared" si="5"/>
        <v>0</v>
      </c>
      <c r="K28" s="74">
        <f t="shared" si="6"/>
        <v>0</v>
      </c>
      <c r="L28" s="54"/>
      <c r="M28" s="54"/>
      <c r="N28" s="54"/>
      <c r="O28" s="54"/>
      <c r="T28" s="5"/>
      <c r="U28" s="5"/>
      <c r="V28" s="5"/>
    </row>
    <row r="29" spans="1:22" ht="13.5" customHeight="1">
      <c r="A29" s="94"/>
      <c r="B29" s="131"/>
      <c r="C29" s="130"/>
      <c r="D29" s="130"/>
      <c r="E29" s="74">
        <f t="shared" si="0"/>
        <v>0</v>
      </c>
      <c r="F29" s="74">
        <f t="shared" si="1"/>
        <v>0</v>
      </c>
      <c r="G29" s="74">
        <f t="shared" si="2"/>
        <v>0</v>
      </c>
      <c r="H29" s="74">
        <f t="shared" si="3"/>
        <v>0</v>
      </c>
      <c r="I29" s="74">
        <f t="shared" si="4"/>
        <v>0</v>
      </c>
      <c r="J29" s="74">
        <f t="shared" si="5"/>
        <v>0</v>
      </c>
      <c r="K29" s="74">
        <f t="shared" si="6"/>
        <v>0</v>
      </c>
      <c r="L29" s="54"/>
      <c r="M29" s="54"/>
      <c r="N29" s="54"/>
      <c r="O29" s="54"/>
      <c r="T29" s="5"/>
      <c r="U29" s="5"/>
      <c r="V29" s="5"/>
    </row>
    <row r="30" spans="1:22" ht="13.5" customHeight="1">
      <c r="A30" s="94"/>
      <c r="B30" s="131"/>
      <c r="C30" s="130"/>
      <c r="D30" s="130"/>
      <c r="E30" s="74">
        <f t="shared" si="0"/>
        <v>0</v>
      </c>
      <c r="F30" s="74">
        <f t="shared" si="1"/>
        <v>0</v>
      </c>
      <c r="G30" s="74">
        <f t="shared" si="2"/>
        <v>0</v>
      </c>
      <c r="H30" s="74">
        <f t="shared" si="3"/>
        <v>0</v>
      </c>
      <c r="I30" s="74">
        <f t="shared" si="4"/>
        <v>0</v>
      </c>
      <c r="J30" s="74">
        <f t="shared" si="5"/>
        <v>0</v>
      </c>
      <c r="K30" s="74">
        <f t="shared" si="6"/>
        <v>0</v>
      </c>
      <c r="T30" s="5"/>
      <c r="U30" s="5"/>
      <c r="V30" s="5"/>
    </row>
    <row r="31" spans="1:22" ht="13.5" customHeight="1">
      <c r="A31" s="94"/>
      <c r="B31" s="131"/>
      <c r="C31" s="130"/>
      <c r="D31" s="130"/>
      <c r="E31" s="74">
        <f t="shared" si="0"/>
        <v>0</v>
      </c>
      <c r="F31" s="74">
        <f t="shared" si="1"/>
        <v>0</v>
      </c>
      <c r="G31" s="74">
        <f t="shared" si="2"/>
        <v>0</v>
      </c>
      <c r="H31" s="74">
        <f t="shared" si="3"/>
        <v>0</v>
      </c>
      <c r="I31" s="74">
        <f t="shared" si="4"/>
        <v>0</v>
      </c>
      <c r="J31" s="74">
        <f t="shared" si="5"/>
        <v>0</v>
      </c>
      <c r="K31" s="74">
        <f t="shared" si="6"/>
        <v>0</v>
      </c>
      <c r="T31" s="5"/>
      <c r="U31" s="5"/>
      <c r="V31" s="5"/>
    </row>
    <row r="32" spans="1:22" ht="13.5" customHeight="1">
      <c r="A32" s="95"/>
      <c r="B32" s="132"/>
      <c r="C32" s="130"/>
      <c r="D32" s="130"/>
      <c r="E32" s="74">
        <f t="shared" si="0"/>
        <v>0</v>
      </c>
      <c r="F32" s="74">
        <f t="shared" si="1"/>
        <v>0</v>
      </c>
      <c r="G32" s="74">
        <f t="shared" si="2"/>
        <v>0</v>
      </c>
      <c r="H32" s="74">
        <f t="shared" si="3"/>
        <v>0</v>
      </c>
      <c r="I32" s="74">
        <f t="shared" si="4"/>
        <v>0</v>
      </c>
      <c r="J32" s="74">
        <f t="shared" si="5"/>
        <v>0</v>
      </c>
      <c r="K32" s="74">
        <f t="shared" si="6"/>
        <v>0</v>
      </c>
      <c r="T32" s="5"/>
      <c r="U32" s="5"/>
      <c r="V32" s="5"/>
    </row>
    <row r="33" spans="1:22" ht="13.5" customHeight="1">
      <c r="A33" s="94"/>
      <c r="B33" s="131"/>
      <c r="C33" s="130"/>
      <c r="D33" s="130"/>
      <c r="E33" s="74">
        <f t="shared" si="0"/>
        <v>0</v>
      </c>
      <c r="F33" s="74">
        <f t="shared" si="1"/>
        <v>0</v>
      </c>
      <c r="G33" s="74">
        <f t="shared" si="2"/>
        <v>0</v>
      </c>
      <c r="H33" s="74">
        <f t="shared" si="3"/>
        <v>0</v>
      </c>
      <c r="I33" s="74">
        <f t="shared" si="4"/>
        <v>0</v>
      </c>
      <c r="J33" s="74">
        <f t="shared" si="5"/>
        <v>0</v>
      </c>
      <c r="K33" s="74">
        <f t="shared" si="6"/>
        <v>0</v>
      </c>
      <c r="T33" s="5"/>
      <c r="U33" s="5"/>
      <c r="V33" s="5"/>
    </row>
    <row r="34" spans="1:22" ht="13.5" customHeight="1">
      <c r="A34" s="95"/>
      <c r="B34" s="132"/>
      <c r="C34" s="130"/>
      <c r="D34" s="130"/>
      <c r="E34" s="74">
        <f t="shared" si="0"/>
        <v>0</v>
      </c>
      <c r="F34" s="74">
        <f t="shared" si="1"/>
        <v>0</v>
      </c>
      <c r="G34" s="74">
        <f t="shared" si="2"/>
        <v>0</v>
      </c>
      <c r="H34" s="74">
        <f t="shared" si="3"/>
        <v>0</v>
      </c>
      <c r="I34" s="74">
        <f t="shared" si="4"/>
        <v>0</v>
      </c>
      <c r="J34" s="74">
        <f t="shared" si="5"/>
        <v>0</v>
      </c>
      <c r="K34" s="74">
        <f t="shared" si="6"/>
        <v>0</v>
      </c>
      <c r="T34" s="5"/>
      <c r="U34" s="5"/>
      <c r="V34" s="5"/>
    </row>
    <row r="35" spans="1:22" ht="13.5" customHeight="1">
      <c r="A35" s="95"/>
      <c r="B35" s="132"/>
      <c r="C35" s="130"/>
      <c r="D35" s="130"/>
      <c r="E35" s="74">
        <f t="shared" si="0"/>
        <v>0</v>
      </c>
      <c r="F35" s="74">
        <f t="shared" si="1"/>
        <v>0</v>
      </c>
      <c r="G35" s="74">
        <f t="shared" si="2"/>
        <v>0</v>
      </c>
      <c r="H35" s="74">
        <f t="shared" si="3"/>
        <v>0</v>
      </c>
      <c r="I35" s="74">
        <f t="shared" si="4"/>
        <v>0</v>
      </c>
      <c r="J35" s="74">
        <f t="shared" si="5"/>
        <v>0</v>
      </c>
      <c r="K35" s="74">
        <f t="shared" si="6"/>
        <v>0</v>
      </c>
      <c r="T35" s="5"/>
      <c r="U35" s="5"/>
      <c r="V35" s="5"/>
    </row>
    <row r="36" spans="1:12" ht="13.5" customHeight="1">
      <c r="A36" s="95"/>
      <c r="B36" s="132"/>
      <c r="C36" s="130"/>
      <c r="D36" s="130"/>
      <c r="E36" s="74">
        <f t="shared" si="0"/>
        <v>0</v>
      </c>
      <c r="F36" s="74">
        <f t="shared" si="1"/>
        <v>0</v>
      </c>
      <c r="G36" s="74">
        <f t="shared" si="2"/>
        <v>0</v>
      </c>
      <c r="H36" s="74">
        <f t="shared" si="3"/>
        <v>0</v>
      </c>
      <c r="I36" s="74">
        <f t="shared" si="4"/>
        <v>0</v>
      </c>
      <c r="J36" s="74">
        <f t="shared" si="5"/>
        <v>0</v>
      </c>
      <c r="K36" s="74">
        <f t="shared" si="6"/>
        <v>0</v>
      </c>
      <c r="L36" s="54"/>
    </row>
    <row r="37" spans="1:14" ht="13.5" customHeight="1">
      <c r="A37" s="94"/>
      <c r="B37" s="131"/>
      <c r="C37" s="130"/>
      <c r="D37" s="130"/>
      <c r="E37" s="74">
        <f t="shared" si="0"/>
        <v>0</v>
      </c>
      <c r="F37" s="74">
        <f t="shared" si="1"/>
        <v>0</v>
      </c>
      <c r="G37" s="74">
        <f t="shared" si="2"/>
        <v>0</v>
      </c>
      <c r="H37" s="74">
        <f t="shared" si="3"/>
        <v>0</v>
      </c>
      <c r="I37" s="74">
        <f t="shared" si="4"/>
        <v>0</v>
      </c>
      <c r="J37" s="74">
        <f t="shared" si="5"/>
        <v>0</v>
      </c>
      <c r="K37" s="74">
        <f t="shared" si="6"/>
        <v>0</v>
      </c>
      <c r="L37" s="54"/>
      <c r="M37" s="54"/>
      <c r="N37" s="54"/>
    </row>
    <row r="38" spans="1:14" ht="13.5" customHeight="1">
      <c r="A38" s="68"/>
      <c r="B38" s="76"/>
      <c r="C38" s="130"/>
      <c r="D38" s="130"/>
      <c r="E38" s="74">
        <f t="shared" si="0"/>
        <v>0</v>
      </c>
      <c r="F38" s="74">
        <f t="shared" si="1"/>
        <v>0</v>
      </c>
      <c r="G38" s="74">
        <f t="shared" si="2"/>
        <v>0</v>
      </c>
      <c r="H38" s="74">
        <f t="shared" si="3"/>
        <v>0</v>
      </c>
      <c r="I38" s="74">
        <f t="shared" si="4"/>
        <v>0</v>
      </c>
      <c r="J38" s="74">
        <f t="shared" si="5"/>
        <v>0</v>
      </c>
      <c r="K38" s="74">
        <f t="shared" si="6"/>
        <v>0</v>
      </c>
      <c r="L38" s="54"/>
      <c r="M38" s="54"/>
      <c r="N38" s="54"/>
    </row>
    <row r="39" spans="1:11" ht="13.5" customHeight="1">
      <c r="A39" s="68"/>
      <c r="B39" s="76"/>
      <c r="C39" s="130"/>
      <c r="D39" s="130"/>
      <c r="E39" s="74">
        <f t="shared" si="0"/>
        <v>0</v>
      </c>
      <c r="F39" s="74">
        <f t="shared" si="1"/>
        <v>0</v>
      </c>
      <c r="G39" s="74">
        <f t="shared" si="2"/>
        <v>0</v>
      </c>
      <c r="H39" s="74">
        <f t="shared" si="3"/>
        <v>0</v>
      </c>
      <c r="I39" s="74">
        <f t="shared" si="4"/>
        <v>0</v>
      </c>
      <c r="J39" s="74">
        <f t="shared" si="5"/>
        <v>0</v>
      </c>
      <c r="K39" s="74">
        <f t="shared" si="6"/>
        <v>0</v>
      </c>
    </row>
    <row r="40" spans="1:11" ht="13.5" customHeight="1">
      <c r="A40" s="95"/>
      <c r="B40" s="132"/>
      <c r="C40" s="130"/>
      <c r="D40" s="130"/>
      <c r="E40" s="74">
        <f t="shared" si="0"/>
        <v>0</v>
      </c>
      <c r="F40" s="74">
        <f t="shared" si="1"/>
        <v>0</v>
      </c>
      <c r="G40" s="74">
        <f t="shared" si="2"/>
        <v>0</v>
      </c>
      <c r="H40" s="74">
        <f t="shared" si="3"/>
        <v>0</v>
      </c>
      <c r="I40" s="74">
        <f t="shared" si="4"/>
        <v>0</v>
      </c>
      <c r="J40" s="74">
        <f t="shared" si="5"/>
        <v>0</v>
      </c>
      <c r="K40" s="74">
        <f t="shared" si="6"/>
        <v>0</v>
      </c>
    </row>
    <row r="41" spans="1:11" ht="13.5" customHeight="1">
      <c r="A41" s="95"/>
      <c r="B41" s="132"/>
      <c r="C41" s="130"/>
      <c r="D41" s="130"/>
      <c r="E41" s="74">
        <f t="shared" si="0"/>
        <v>0</v>
      </c>
      <c r="F41" s="74">
        <f t="shared" si="1"/>
        <v>0</v>
      </c>
      <c r="G41" s="74">
        <f t="shared" si="2"/>
        <v>0</v>
      </c>
      <c r="H41" s="74">
        <f t="shared" si="3"/>
        <v>0</v>
      </c>
      <c r="I41" s="74">
        <f t="shared" si="4"/>
        <v>0</v>
      </c>
      <c r="J41" s="74">
        <f t="shared" si="5"/>
        <v>0</v>
      </c>
      <c r="K41" s="74">
        <f t="shared" si="6"/>
        <v>0</v>
      </c>
    </row>
    <row r="42" spans="1:14" ht="13.5" customHeight="1">
      <c r="A42" s="95"/>
      <c r="B42" s="132"/>
      <c r="C42" s="130"/>
      <c r="D42" s="130"/>
      <c r="E42" s="74">
        <f t="shared" si="0"/>
        <v>0</v>
      </c>
      <c r="F42" s="74">
        <f t="shared" si="1"/>
        <v>0</v>
      </c>
      <c r="G42" s="74">
        <f t="shared" si="2"/>
        <v>0</v>
      </c>
      <c r="H42" s="74">
        <f t="shared" si="3"/>
        <v>0</v>
      </c>
      <c r="I42" s="74">
        <f t="shared" si="4"/>
        <v>0</v>
      </c>
      <c r="J42" s="74">
        <f t="shared" si="5"/>
        <v>0</v>
      </c>
      <c r="K42" s="74">
        <f t="shared" si="6"/>
        <v>0</v>
      </c>
      <c r="M42" s="54"/>
      <c r="N42" s="54"/>
    </row>
    <row r="43" spans="1:11" ht="13.5" customHeight="1">
      <c r="A43" s="95"/>
      <c r="B43" s="132"/>
      <c r="C43" s="130"/>
      <c r="D43" s="130"/>
      <c r="E43" s="74">
        <f t="shared" si="0"/>
        <v>0</v>
      </c>
      <c r="F43" s="74">
        <f t="shared" si="1"/>
        <v>0</v>
      </c>
      <c r="G43" s="74">
        <f t="shared" si="2"/>
        <v>0</v>
      </c>
      <c r="H43" s="74">
        <f t="shared" si="3"/>
        <v>0</v>
      </c>
      <c r="I43" s="74">
        <f t="shared" si="4"/>
        <v>0</v>
      </c>
      <c r="J43" s="74">
        <f t="shared" si="5"/>
        <v>0</v>
      </c>
      <c r="K43" s="74">
        <f t="shared" si="6"/>
        <v>0</v>
      </c>
    </row>
    <row r="44" spans="1:11" ht="12" customHeight="1">
      <c r="A44" s="95"/>
      <c r="B44" s="132"/>
      <c r="C44" s="130"/>
      <c r="D44" s="130"/>
      <c r="E44" s="74">
        <f t="shared" si="0"/>
        <v>0</v>
      </c>
      <c r="F44" s="74">
        <f t="shared" si="1"/>
        <v>0</v>
      </c>
      <c r="G44" s="74">
        <f t="shared" si="2"/>
        <v>0</v>
      </c>
      <c r="H44" s="74">
        <f t="shared" si="3"/>
        <v>0</v>
      </c>
      <c r="I44" s="74">
        <f t="shared" si="4"/>
        <v>0</v>
      </c>
      <c r="J44" s="74">
        <f t="shared" si="5"/>
        <v>0</v>
      </c>
      <c r="K44" s="74">
        <f t="shared" si="6"/>
        <v>0</v>
      </c>
    </row>
    <row r="45" spans="1:11" ht="12" customHeight="1">
      <c r="A45" s="95"/>
      <c r="B45" s="132"/>
      <c r="C45" s="130"/>
      <c r="D45" s="130"/>
      <c r="E45" s="74">
        <f t="shared" si="0"/>
        <v>0</v>
      </c>
      <c r="F45" s="74">
        <f t="shared" si="1"/>
        <v>0</v>
      </c>
      <c r="G45" s="74">
        <f t="shared" si="2"/>
        <v>0</v>
      </c>
      <c r="H45" s="74">
        <f t="shared" si="3"/>
        <v>0</v>
      </c>
      <c r="I45" s="74">
        <f t="shared" si="4"/>
        <v>0</v>
      </c>
      <c r="J45" s="74">
        <f t="shared" si="5"/>
        <v>0</v>
      </c>
      <c r="K45" s="74">
        <f t="shared" si="6"/>
        <v>0</v>
      </c>
    </row>
    <row r="46" spans="1:11" ht="12" customHeight="1">
      <c r="A46" s="95"/>
      <c r="B46" s="132"/>
      <c r="C46" s="130"/>
      <c r="D46" s="130"/>
      <c r="E46" s="74">
        <f t="shared" si="0"/>
        <v>0</v>
      </c>
      <c r="F46" s="74">
        <f t="shared" si="1"/>
        <v>0</v>
      </c>
      <c r="G46" s="74">
        <f t="shared" si="2"/>
        <v>0</v>
      </c>
      <c r="H46" s="74">
        <f t="shared" si="3"/>
        <v>0</v>
      </c>
      <c r="I46" s="74">
        <f t="shared" si="4"/>
        <v>0</v>
      </c>
      <c r="J46" s="74">
        <f t="shared" si="5"/>
        <v>0</v>
      </c>
      <c r="K46" s="74">
        <f t="shared" si="6"/>
        <v>0</v>
      </c>
    </row>
    <row r="47" spans="1:14" ht="12" customHeight="1">
      <c r="A47" s="95"/>
      <c r="B47" s="132"/>
      <c r="C47" s="130"/>
      <c r="D47" s="130"/>
      <c r="E47" s="74">
        <f t="shared" si="0"/>
        <v>0</v>
      </c>
      <c r="F47" s="74">
        <f t="shared" si="1"/>
        <v>0</v>
      </c>
      <c r="G47" s="74">
        <f t="shared" si="2"/>
        <v>0</v>
      </c>
      <c r="H47" s="74">
        <f t="shared" si="3"/>
        <v>0</v>
      </c>
      <c r="I47" s="74">
        <f t="shared" si="4"/>
        <v>0</v>
      </c>
      <c r="J47" s="74">
        <f t="shared" si="5"/>
        <v>0</v>
      </c>
      <c r="K47" s="74">
        <f t="shared" si="6"/>
        <v>0</v>
      </c>
      <c r="M47" s="54"/>
      <c r="N47" s="54"/>
    </row>
    <row r="48" spans="1:11" ht="12.75">
      <c r="A48" s="95"/>
      <c r="B48" s="132"/>
      <c r="C48" s="130"/>
      <c r="D48" s="130"/>
      <c r="E48" s="74">
        <f t="shared" si="0"/>
        <v>0</v>
      </c>
      <c r="F48" s="74">
        <f t="shared" si="1"/>
        <v>0</v>
      </c>
      <c r="G48" s="74">
        <f t="shared" si="2"/>
        <v>0</v>
      </c>
      <c r="H48" s="74">
        <f t="shared" si="3"/>
        <v>0</v>
      </c>
      <c r="I48" s="74">
        <f t="shared" si="4"/>
        <v>0</v>
      </c>
      <c r="J48" s="74">
        <f t="shared" si="5"/>
        <v>0</v>
      </c>
      <c r="K48" s="74">
        <f t="shared" si="6"/>
        <v>0</v>
      </c>
    </row>
    <row r="49" spans="1:11" ht="12.75">
      <c r="A49" s="95"/>
      <c r="B49" s="132"/>
      <c r="C49" s="130"/>
      <c r="D49" s="130"/>
      <c r="E49" s="74">
        <f t="shared" si="0"/>
        <v>0</v>
      </c>
      <c r="F49" s="74">
        <f t="shared" si="1"/>
        <v>0</v>
      </c>
      <c r="G49" s="74">
        <f t="shared" si="2"/>
        <v>0</v>
      </c>
      <c r="H49" s="74">
        <f t="shared" si="3"/>
        <v>0</v>
      </c>
      <c r="I49" s="74">
        <f t="shared" si="4"/>
        <v>0</v>
      </c>
      <c r="J49" s="74">
        <f t="shared" si="5"/>
        <v>0</v>
      </c>
      <c r="K49" s="74">
        <f t="shared" si="6"/>
        <v>0</v>
      </c>
    </row>
    <row r="50" spans="1:11" ht="12.75">
      <c r="A50" s="95"/>
      <c r="B50" s="132"/>
      <c r="C50" s="130"/>
      <c r="D50" s="130"/>
      <c r="E50" s="87">
        <f t="shared" si="0"/>
        <v>0</v>
      </c>
      <c r="F50" s="87">
        <f t="shared" si="1"/>
        <v>0</v>
      </c>
      <c r="G50" s="87">
        <f t="shared" si="2"/>
        <v>0</v>
      </c>
      <c r="H50" s="87">
        <f t="shared" si="3"/>
        <v>0</v>
      </c>
      <c r="I50" s="87">
        <f t="shared" si="4"/>
        <v>0</v>
      </c>
      <c r="J50" s="87">
        <f t="shared" si="5"/>
        <v>0</v>
      </c>
      <c r="K50" s="87">
        <f t="shared" si="6"/>
        <v>0</v>
      </c>
    </row>
    <row r="51" spans="1:11" ht="12.75">
      <c r="A51" s="54"/>
      <c r="B51" s="54"/>
      <c r="C51" s="54"/>
      <c r="D51" s="54"/>
      <c r="E51" s="74"/>
      <c r="F51" s="74"/>
      <c r="G51" s="74"/>
      <c r="H51" s="74"/>
      <c r="I51" s="74"/>
      <c r="J51" s="74"/>
      <c r="K51" s="74"/>
    </row>
    <row r="52" spans="1:11" ht="13.5" thickBot="1">
      <c r="A52" s="70" t="s">
        <v>40</v>
      </c>
      <c r="B52" s="70"/>
      <c r="C52" s="54"/>
      <c r="D52" s="54"/>
      <c r="E52" s="129">
        <f>SUM(E8:E50)</f>
        <v>0</v>
      </c>
      <c r="F52" s="129">
        <f>SUM(F8:F50)</f>
        <v>0</v>
      </c>
      <c r="G52" s="129">
        <f>SUM(G8:G50)</f>
        <v>0</v>
      </c>
      <c r="H52" s="129">
        <f>+E52+F52+G52</f>
        <v>0</v>
      </c>
      <c r="I52" s="129">
        <f>SUM(I8:I50)</f>
        <v>0</v>
      </c>
      <c r="J52" s="129">
        <f>SUM(J8:J50)</f>
        <v>0</v>
      </c>
      <c r="K52" s="129">
        <f>+H52+I52+J52</f>
        <v>0</v>
      </c>
    </row>
    <row r="53" spans="5:11" ht="13.5" thickTop="1">
      <c r="E53" s="64"/>
      <c r="F53" s="64"/>
      <c r="G53" s="64"/>
      <c r="H53" s="64"/>
      <c r="I53" s="64"/>
      <c r="J53" s="64"/>
      <c r="K53" s="64"/>
    </row>
    <row r="54" spans="5:11" ht="12.75">
      <c r="E54" s="64"/>
      <c r="F54" s="64"/>
      <c r="G54" s="64"/>
      <c r="H54" s="64"/>
      <c r="I54" s="64"/>
      <c r="J54" s="64"/>
      <c r="K54" s="64"/>
    </row>
    <row r="55" spans="5:11" ht="12.75">
      <c r="E55" s="64"/>
      <c r="F55" s="64"/>
      <c r="G55" s="64"/>
      <c r="H55" s="64"/>
      <c r="I55" s="64"/>
      <c r="J55" s="64"/>
      <c r="K55" s="64"/>
    </row>
    <row r="56" spans="5:11" ht="12.75">
      <c r="E56" s="64"/>
      <c r="F56" s="64"/>
      <c r="G56" s="64"/>
      <c r="H56" s="64"/>
      <c r="I56" s="64"/>
      <c r="J56" s="64"/>
      <c r="K56" s="64"/>
    </row>
    <row r="57" spans="5:11" ht="12.75">
      <c r="E57" s="64"/>
      <c r="F57" s="64"/>
      <c r="G57" s="64"/>
      <c r="H57" s="64"/>
      <c r="I57" s="64"/>
      <c r="J57" s="64"/>
      <c r="K57" s="64"/>
    </row>
    <row r="58" spans="5:11" ht="12.75">
      <c r="E58" s="64"/>
      <c r="F58" s="64"/>
      <c r="G58" s="64"/>
      <c r="H58" s="64"/>
      <c r="I58" s="64"/>
      <c r="J58" s="64"/>
      <c r="K58" s="64"/>
    </row>
    <row r="59" spans="5:11" ht="12.75">
      <c r="E59" s="64"/>
      <c r="F59" s="64"/>
      <c r="G59" s="64"/>
      <c r="H59" s="64"/>
      <c r="I59" s="64"/>
      <c r="J59" s="64"/>
      <c r="K59" s="64"/>
    </row>
    <row r="60" spans="5:11" ht="12.75">
      <c r="E60" s="64"/>
      <c r="F60" s="64"/>
      <c r="G60" s="64"/>
      <c r="H60" s="64"/>
      <c r="I60" s="64"/>
      <c r="J60" s="64"/>
      <c r="K60" s="64"/>
    </row>
    <row r="61" spans="5:11" ht="12.75">
      <c r="E61" s="64"/>
      <c r="F61" s="64"/>
      <c r="G61" s="64"/>
      <c r="H61" s="64"/>
      <c r="I61" s="64"/>
      <c r="J61" s="64"/>
      <c r="K61" s="64"/>
    </row>
    <row r="62" spans="5:11" ht="12.75">
      <c r="E62" s="64"/>
      <c r="F62" s="64"/>
      <c r="G62" s="64"/>
      <c r="H62" s="64"/>
      <c r="I62" s="64"/>
      <c r="J62" s="64"/>
      <c r="K62" s="64"/>
    </row>
    <row r="63" spans="5:11" ht="12.75">
      <c r="E63" s="64"/>
      <c r="F63" s="64"/>
      <c r="G63" s="64"/>
      <c r="H63" s="64"/>
      <c r="I63" s="64"/>
      <c r="J63" s="64"/>
      <c r="K63" s="64"/>
    </row>
    <row r="64" spans="5:11" ht="12.75">
      <c r="E64" s="64"/>
      <c r="F64" s="64"/>
      <c r="G64" s="64"/>
      <c r="H64" s="64"/>
      <c r="I64" s="64"/>
      <c r="J64" s="64"/>
      <c r="K64" s="64"/>
    </row>
    <row r="65" spans="5:11" ht="12.75">
      <c r="E65" s="64"/>
      <c r="F65" s="64"/>
      <c r="G65" s="64"/>
      <c r="H65" s="64"/>
      <c r="I65" s="64"/>
      <c r="J65" s="64"/>
      <c r="K65" s="64"/>
    </row>
    <row r="66" spans="5:11" ht="12.75">
      <c r="E66" s="64"/>
      <c r="F66" s="64"/>
      <c r="G66" s="64"/>
      <c r="H66" s="64"/>
      <c r="I66" s="64"/>
      <c r="J66" s="64"/>
      <c r="K66" s="64"/>
    </row>
    <row r="67" spans="5:11" ht="12.75">
      <c r="E67" s="64"/>
      <c r="F67" s="64"/>
      <c r="G67" s="64"/>
      <c r="H67" s="64"/>
      <c r="I67" s="64"/>
      <c r="J67" s="64"/>
      <c r="K67" s="64"/>
    </row>
    <row r="68" spans="5:11" ht="12.75">
      <c r="E68" s="64"/>
      <c r="F68" s="64"/>
      <c r="G68" s="64"/>
      <c r="H68" s="64"/>
      <c r="I68" s="64"/>
      <c r="J68" s="64"/>
      <c r="K68" s="64"/>
    </row>
    <row r="69" spans="5:11" ht="12.75">
      <c r="E69" s="64"/>
      <c r="F69" s="64"/>
      <c r="G69" s="64"/>
      <c r="H69" s="64"/>
      <c r="I69" s="64"/>
      <c r="J69" s="64"/>
      <c r="K69" s="64"/>
    </row>
    <row r="70" spans="5:11" ht="12.75">
      <c r="E70" s="64"/>
      <c r="F70" s="64"/>
      <c r="G70" s="64"/>
      <c r="H70" s="64"/>
      <c r="I70" s="64"/>
      <c r="J70" s="64"/>
      <c r="K70" s="64"/>
    </row>
    <row r="71" spans="5:11" ht="12.75">
      <c r="E71" s="64"/>
      <c r="F71" s="64"/>
      <c r="G71" s="64"/>
      <c r="H71" s="64"/>
      <c r="I71" s="64"/>
      <c r="J71" s="64"/>
      <c r="K71" s="64"/>
    </row>
    <row r="72" spans="5:11" ht="12.75">
      <c r="E72" s="64"/>
      <c r="F72" s="64"/>
      <c r="G72" s="64"/>
      <c r="H72" s="64"/>
      <c r="I72" s="64"/>
      <c r="J72" s="64"/>
      <c r="K72" s="64"/>
    </row>
    <row r="73" spans="5:11" ht="12.75">
      <c r="E73" s="64"/>
      <c r="F73" s="64"/>
      <c r="G73" s="64"/>
      <c r="H73" s="64"/>
      <c r="I73" s="64"/>
      <c r="J73" s="64"/>
      <c r="K73" s="64"/>
    </row>
    <row r="74" spans="5:11" ht="12.75">
      <c r="E74" s="64"/>
      <c r="F74" s="64"/>
      <c r="G74" s="64"/>
      <c r="H74" s="64"/>
      <c r="I74" s="64"/>
      <c r="J74" s="64"/>
      <c r="K74" s="64"/>
    </row>
    <row r="75" spans="5:11" ht="12.75">
      <c r="E75" s="64"/>
      <c r="F75" s="64"/>
      <c r="G75" s="64"/>
      <c r="H75" s="64"/>
      <c r="I75" s="64"/>
      <c r="J75" s="64"/>
      <c r="K75" s="64"/>
    </row>
    <row r="76" spans="5:11" ht="12.75">
      <c r="E76" s="64"/>
      <c r="F76" s="64"/>
      <c r="G76" s="64"/>
      <c r="H76" s="64"/>
      <c r="I76" s="64"/>
      <c r="J76" s="64"/>
      <c r="K76" s="64"/>
    </row>
    <row r="77" spans="5:11" ht="12.75">
      <c r="E77" s="64"/>
      <c r="F77" s="64"/>
      <c r="G77" s="64"/>
      <c r="H77" s="64"/>
      <c r="I77" s="64"/>
      <c r="J77" s="64"/>
      <c r="K77" s="64"/>
    </row>
    <row r="78" spans="5:11" ht="12.75">
      <c r="E78" s="64"/>
      <c r="F78" s="64"/>
      <c r="G78" s="64"/>
      <c r="H78" s="64"/>
      <c r="I78" s="64"/>
      <c r="J78" s="64"/>
      <c r="K78" s="64"/>
    </row>
    <row r="79" spans="5:11" ht="12.75">
      <c r="E79" s="64"/>
      <c r="F79" s="64"/>
      <c r="G79" s="64"/>
      <c r="H79" s="64"/>
      <c r="I79" s="64"/>
      <c r="J79" s="64"/>
      <c r="K79" s="64"/>
    </row>
    <row r="80" spans="5:11" ht="12.75">
      <c r="E80" s="64"/>
      <c r="F80" s="64"/>
      <c r="G80" s="64"/>
      <c r="H80" s="64"/>
      <c r="I80" s="64"/>
      <c r="J80" s="64"/>
      <c r="K80" s="64"/>
    </row>
    <row r="81" spans="5:11" ht="12.75">
      <c r="E81" s="64"/>
      <c r="F81" s="64"/>
      <c r="G81" s="64"/>
      <c r="H81" s="64"/>
      <c r="I81" s="64"/>
      <c r="J81" s="64"/>
      <c r="K81" s="64"/>
    </row>
    <row r="82" spans="5:11" ht="12.75">
      <c r="E82" s="64"/>
      <c r="F82" s="64"/>
      <c r="G82" s="64"/>
      <c r="H82" s="64"/>
      <c r="I82" s="64"/>
      <c r="J82" s="64"/>
      <c r="K82" s="64"/>
    </row>
    <row r="83" spans="5:11" ht="12.75">
      <c r="E83" s="64"/>
      <c r="F83" s="64"/>
      <c r="G83" s="64"/>
      <c r="H83" s="64"/>
      <c r="I83" s="64"/>
      <c r="J83" s="64"/>
      <c r="K83" s="64"/>
    </row>
    <row r="84" spans="5:11" ht="12.75">
      <c r="E84" s="64"/>
      <c r="F84" s="64"/>
      <c r="G84" s="64"/>
      <c r="H84" s="64"/>
      <c r="I84" s="64"/>
      <c r="J84" s="64"/>
      <c r="K84" s="64"/>
    </row>
    <row r="85" spans="5:11" ht="12.75">
      <c r="E85" s="64"/>
      <c r="F85" s="64"/>
      <c r="G85" s="64"/>
      <c r="H85" s="64"/>
      <c r="I85" s="64"/>
      <c r="J85" s="64"/>
      <c r="K85" s="64"/>
    </row>
    <row r="86" spans="5:11" ht="12.75">
      <c r="E86" s="64"/>
      <c r="F86" s="64"/>
      <c r="G86" s="64"/>
      <c r="H86" s="64"/>
      <c r="I86" s="64"/>
      <c r="J86" s="64"/>
      <c r="K86" s="64"/>
    </row>
    <row r="87" spans="5:11" ht="12.75">
      <c r="E87" s="64"/>
      <c r="F87" s="64"/>
      <c r="G87" s="64"/>
      <c r="H87" s="64"/>
      <c r="I87" s="64"/>
      <c r="J87" s="64"/>
      <c r="K87" s="64"/>
    </row>
    <row r="88" spans="5:11" ht="12.75">
      <c r="E88" s="64"/>
      <c r="F88" s="64"/>
      <c r="G88" s="64"/>
      <c r="H88" s="64"/>
      <c r="I88" s="64"/>
      <c r="J88" s="64"/>
      <c r="K88" s="64"/>
    </row>
    <row r="89" spans="5:11" ht="12.75">
      <c r="E89" s="64"/>
      <c r="F89" s="64"/>
      <c r="G89" s="64"/>
      <c r="H89" s="64"/>
      <c r="I89" s="64"/>
      <c r="J89" s="64"/>
      <c r="K89" s="64"/>
    </row>
  </sheetData>
  <printOptions horizontalCentered="1"/>
  <pageMargins left="0.5" right="0.5" top="0.5" bottom="0.5" header="0.5" footer="0.5"/>
  <pageSetup fitToHeight="1" fitToWidth="1" horizontalDpi="600" verticalDpi="600" orientation="landscape" paperSize="5" scale="79" r:id="rId1"/>
</worksheet>
</file>

<file path=xl/worksheets/sheet5.xml><?xml version="1.0" encoding="utf-8"?>
<worksheet xmlns="http://schemas.openxmlformats.org/spreadsheetml/2006/main" xmlns:r="http://schemas.openxmlformats.org/officeDocument/2006/relationships">
  <sheetPr>
    <pageSetUpPr fitToPage="1"/>
  </sheetPr>
  <dimension ref="A1:AH160"/>
  <sheetViews>
    <sheetView zoomScale="75" zoomScaleNormal="75" workbookViewId="0" topLeftCell="A1">
      <selection activeCell="A1" sqref="A1"/>
    </sheetView>
  </sheetViews>
  <sheetFormatPr defaultColWidth="9.140625" defaultRowHeight="12.75"/>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ustomWidth="1"/>
    <col min="32" max="16384" width="9.140625" style="53" customWidth="1"/>
  </cols>
  <sheetData>
    <row r="1" spans="1:31" s="81" customFormat="1" ht="18.75" customHeight="1">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c r="A2" s="69" t="s">
        <v>61</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c r="A3" s="69" t="s">
        <v>90</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27" ht="12.75">
      <c r="A5" s="105"/>
      <c r="B5" s="106" t="s">
        <v>45</v>
      </c>
      <c r="C5" s="107" t="s">
        <v>36</v>
      </c>
      <c r="D5" s="107" t="s">
        <v>38</v>
      </c>
      <c r="E5" s="107"/>
      <c r="F5" s="107" t="s">
        <v>51</v>
      </c>
      <c r="G5" s="107" t="s">
        <v>89</v>
      </c>
      <c r="H5" s="108" t="s">
        <v>47</v>
      </c>
      <c r="I5" s="104">
        <v>40178</v>
      </c>
      <c r="J5" s="100"/>
      <c r="K5" s="100"/>
      <c r="L5" s="102"/>
      <c r="M5" s="103">
        <v>40543</v>
      </c>
      <c r="N5" s="100"/>
      <c r="O5" s="101"/>
      <c r="P5" s="100"/>
      <c r="Q5" s="101"/>
      <c r="R5" s="100"/>
      <c r="S5" s="102"/>
      <c r="T5" s="103">
        <v>40908</v>
      </c>
      <c r="U5" s="100"/>
      <c r="V5" s="101"/>
      <c r="W5" s="100"/>
      <c r="X5" s="101"/>
      <c r="Y5" s="100"/>
      <c r="Z5" s="118"/>
      <c r="AA5" s="146"/>
    </row>
    <row r="6" spans="1:27" ht="12" customHeight="1" thickBot="1">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27" ht="15" customHeight="1">
      <c r="A7" s="109"/>
      <c r="B7" s="54"/>
      <c r="H7" s="88"/>
      <c r="I7" s="54"/>
      <c r="J7" s="54"/>
      <c r="K7" s="54"/>
      <c r="L7" s="91"/>
      <c r="M7" s="54"/>
      <c r="N7" s="54"/>
      <c r="O7" s="54"/>
      <c r="P7" s="54"/>
      <c r="Q7" s="54"/>
      <c r="R7" s="54"/>
      <c r="S7" s="91"/>
      <c r="T7" s="54"/>
      <c r="U7" s="54"/>
      <c r="V7" s="54"/>
      <c r="W7" s="54"/>
      <c r="X7" s="54"/>
      <c r="Y7" s="54"/>
      <c r="Z7" s="120"/>
      <c r="AA7" s="147"/>
    </row>
    <row r="8" spans="1:27" ht="15" customHeight="1">
      <c r="A8" s="110"/>
      <c r="B8" s="93" t="s">
        <v>56</v>
      </c>
      <c r="C8" s="130"/>
      <c r="D8" s="67">
        <v>40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27" ht="15" customHeight="1">
      <c r="A9" s="110"/>
      <c r="B9" s="93" t="s">
        <v>56</v>
      </c>
      <c r="C9" s="130"/>
      <c r="D9" s="67">
        <v>40</v>
      </c>
      <c r="E9" s="132"/>
      <c r="F9" s="76">
        <v>0</v>
      </c>
      <c r="G9" s="74">
        <f aca="true" t="shared" si="0" ref="G9:G50">+E9-F9</f>
        <v>0</v>
      </c>
      <c r="H9" s="96">
        <f aca="true" t="shared" si="1" ref="H9:H50">+(E9-F9)/(D9*12)</f>
        <v>0</v>
      </c>
      <c r="I9" s="74">
        <f aca="true" t="shared" si="2" ref="I9:I50">IF(B9&lt;$I$5,E9,0)</f>
        <v>0</v>
      </c>
      <c r="J9" s="71">
        <f aca="true" t="shared" si="3" ref="J9:J50">IF(B9&gt;$I$5,0,IF(($I$5-B9)/30.4375&gt;(D9*12),(D9*12),($I$5-B9)/30.4375))</f>
        <v>0</v>
      </c>
      <c r="K9" s="74">
        <f aca="true" t="shared" si="4" ref="K9:K50">IF(H9*J9&gt;I9,-I9,-H9*J9)</f>
        <v>0</v>
      </c>
      <c r="L9" s="96">
        <f aca="true" t="shared" si="5" ref="L9:L50">+I9+K9</f>
        <v>0</v>
      </c>
      <c r="M9" s="74">
        <f aca="true" t="shared" si="6" ref="M9:M50">IF(AND($I$5&lt;B9,B9&lt;$M$5+1),E9,0)</f>
        <v>0</v>
      </c>
      <c r="N9" s="74">
        <f aca="true" t="shared" si="7" ref="N9:N50">IF(AND($I$5&lt;C9,C9&lt;$M$5+1),-E9,0)</f>
        <v>0</v>
      </c>
      <c r="O9" s="74">
        <f aca="true" t="shared" si="8" ref="O9:O50">+I9+M9+N9</f>
        <v>0</v>
      </c>
      <c r="P9" s="67"/>
      <c r="Q9" s="74">
        <f aca="true" t="shared" si="9" ref="Q9:Q50">-H9*P9</f>
        <v>0</v>
      </c>
      <c r="R9" s="74">
        <f aca="true" t="shared" si="10" ref="R9:R50">IF(O9=0,0,K9+Q9)</f>
        <v>0</v>
      </c>
      <c r="S9" s="96">
        <f aca="true" t="shared" si="11" ref="S9:S50">+O9+R9</f>
        <v>0</v>
      </c>
      <c r="T9" s="74">
        <f aca="true" t="shared" si="12" ref="T9:T50">IF(AND($M$5&lt;B9,J9&lt;$T$5+1),E9,0)</f>
        <v>0</v>
      </c>
      <c r="U9" s="74">
        <f aca="true" t="shared" si="13" ref="U9:U50">IF(AND($M$5&lt;C9,C9&lt;$T$5+1),-E9,0)</f>
        <v>0</v>
      </c>
      <c r="V9" s="74">
        <f aca="true" t="shared" si="14" ref="V9:V50">+O9+T9+U9</f>
        <v>0</v>
      </c>
      <c r="W9" s="67"/>
      <c r="X9" s="74">
        <f aca="true" t="shared" si="15" ref="X9:X50">-H9*W9</f>
        <v>0</v>
      </c>
      <c r="Y9" s="74">
        <f aca="true" t="shared" si="16" ref="Y9:Y50">IF(V9=0,0,R9+X9)</f>
        <v>0</v>
      </c>
      <c r="Z9" s="121">
        <f aca="true" t="shared" si="17" ref="Z9:Z50">+V9+Y9</f>
        <v>0</v>
      </c>
      <c r="AA9" s="148" t="str">
        <f aca="true" t="shared" si="18" ref="AA9:AA50">IF(J9+P9+W9&lt;((D9*12)+1),"OK","ERROR")</f>
        <v>OK</v>
      </c>
    </row>
    <row r="10" spans="1:27" ht="15" customHeight="1">
      <c r="A10" s="110"/>
      <c r="B10" s="93" t="s">
        <v>56</v>
      </c>
      <c r="C10" s="130"/>
      <c r="D10" s="67">
        <v>40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s="61" customFormat="1" ht="13.5" customHeight="1">
      <c r="A11" s="110"/>
      <c r="B11" s="93" t="s">
        <v>56</v>
      </c>
      <c r="C11" s="130"/>
      <c r="D11" s="67">
        <v>40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c r="AB11" s="55"/>
      <c r="AC11" s="55"/>
      <c r="AD11" s="55"/>
      <c r="AE11" s="55"/>
    </row>
    <row r="12" spans="1:31" s="61" customFormat="1" ht="13.5" customHeight="1">
      <c r="A12" s="110"/>
      <c r="B12" s="150" t="s">
        <v>56</v>
      </c>
      <c r="C12" s="130"/>
      <c r="D12" s="67">
        <v>40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c r="AB12" s="55"/>
      <c r="AC12" s="59"/>
      <c r="AD12" s="55"/>
      <c r="AE12" s="59"/>
    </row>
    <row r="13" spans="1:34" ht="12.75" customHeight="1">
      <c r="A13" s="111"/>
      <c r="B13" s="150" t="s">
        <v>56</v>
      </c>
      <c r="C13" s="94"/>
      <c r="D13" s="67">
        <v>40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c r="AF13" s="5"/>
      <c r="AG13" s="5"/>
      <c r="AH13" s="5"/>
    </row>
    <row r="14" spans="1:34" ht="12.75" customHeight="1">
      <c r="A14" s="111"/>
      <c r="B14" s="130" t="s">
        <v>56</v>
      </c>
      <c r="C14" s="94"/>
      <c r="D14" s="67">
        <v>40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c r="AF14" s="5"/>
      <c r="AG14" s="5"/>
      <c r="AH14" s="5"/>
    </row>
    <row r="15" spans="1:34" ht="13.5" customHeight="1">
      <c r="A15" s="111"/>
      <c r="B15" s="130" t="s">
        <v>56</v>
      </c>
      <c r="C15" s="94"/>
      <c r="D15" s="67">
        <v>40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c r="AF15" s="5"/>
      <c r="AG15" s="5"/>
      <c r="AH15" s="5"/>
    </row>
    <row r="16" spans="1:34" ht="13.5" customHeight="1">
      <c r="A16" s="111"/>
      <c r="B16" s="93" t="s">
        <v>56</v>
      </c>
      <c r="C16" s="94"/>
      <c r="D16" s="67">
        <v>40</v>
      </c>
      <c r="E16" s="76"/>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c r="AF16" s="5"/>
      <c r="AG16" s="5"/>
      <c r="AH16" s="5"/>
    </row>
    <row r="17" spans="1:34" ht="13.5" customHeight="1">
      <c r="A17" s="111"/>
      <c r="B17" s="93" t="s">
        <v>56</v>
      </c>
      <c r="C17" s="94"/>
      <c r="D17" s="67">
        <v>40</v>
      </c>
      <c r="E17" s="76"/>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c r="AF17" s="5"/>
      <c r="AG17" s="5"/>
      <c r="AH17" s="5"/>
    </row>
    <row r="18" spans="1:34" ht="13.5" customHeight="1">
      <c r="A18" s="111"/>
      <c r="B18" s="93" t="s">
        <v>56</v>
      </c>
      <c r="C18" s="94"/>
      <c r="D18" s="67">
        <v>40</v>
      </c>
      <c r="E18" s="76"/>
      <c r="F18" s="76">
        <v>0</v>
      </c>
      <c r="G18" s="74">
        <f aca="true" t="shared" si="19" ref="G18:G29">+E18-F18</f>
        <v>0</v>
      </c>
      <c r="H18" s="96">
        <f aca="true" t="shared" si="20" ref="H18:H29">+(E18-F18)/(D18*12)</f>
        <v>0</v>
      </c>
      <c r="I18" s="74">
        <f aca="true" t="shared" si="21" ref="I18:I29">IF(B18&lt;$I$5,E18,0)</f>
        <v>0</v>
      </c>
      <c r="J18" s="71">
        <f aca="true" t="shared" si="22" ref="J18:J29">IF(B18&gt;$I$5,0,IF(($I$5-B18)/30.4375&gt;(D18*12),(D18*12),($I$5-B18)/30.4375))</f>
        <v>0</v>
      </c>
      <c r="K18" s="74">
        <f aca="true" t="shared" si="23" ref="K18:K29">IF(H18*J18&gt;I18,-I18,-H18*J18)</f>
        <v>0</v>
      </c>
      <c r="L18" s="96">
        <f aca="true" t="shared" si="24" ref="L18:L29">+I18+K18</f>
        <v>0</v>
      </c>
      <c r="M18" s="74">
        <f aca="true" t="shared" si="25" ref="M18:M29">IF(AND($I$5&lt;B18,B18&lt;$M$5+1),E18,0)</f>
        <v>0</v>
      </c>
      <c r="N18" s="74">
        <f aca="true" t="shared" si="26" ref="N18:N29">IF(AND($I$5&lt;C18,C18&lt;$M$5+1),-E18,0)</f>
        <v>0</v>
      </c>
      <c r="O18" s="74">
        <f aca="true" t="shared" si="27" ref="O18:O29">+I18+M18+N18</f>
        <v>0</v>
      </c>
      <c r="P18" s="67"/>
      <c r="Q18" s="74">
        <f aca="true" t="shared" si="28" ref="Q18:Q29">-H18*P18</f>
        <v>0</v>
      </c>
      <c r="R18" s="74">
        <f aca="true" t="shared" si="29" ref="R18:R29">IF(O18=0,0,K18+Q18)</f>
        <v>0</v>
      </c>
      <c r="S18" s="96">
        <f aca="true" t="shared" si="30" ref="S18:S29">+O18+R18</f>
        <v>0</v>
      </c>
      <c r="T18" s="74">
        <f aca="true" t="shared" si="31" ref="T18:T29">IF(AND($M$5&lt;B18,J18&lt;$T$5+1),E18,0)</f>
        <v>0</v>
      </c>
      <c r="U18" s="74">
        <f aca="true" t="shared" si="32" ref="U18:U29">IF(AND($M$5&lt;C18,C18&lt;$T$5+1),-E18,0)</f>
        <v>0</v>
      </c>
      <c r="V18" s="74">
        <f aca="true" t="shared" si="33" ref="V18:V29">+O18+T18+U18</f>
        <v>0</v>
      </c>
      <c r="W18" s="67"/>
      <c r="X18" s="74">
        <f aca="true" t="shared" si="34" ref="X18:X29">-H18*W18</f>
        <v>0</v>
      </c>
      <c r="Y18" s="74">
        <f aca="true" t="shared" si="35" ref="Y18:Y29">IF(V18=0,0,R18+X18)</f>
        <v>0</v>
      </c>
      <c r="Z18" s="121">
        <f aca="true" t="shared" si="36" ref="Z18:Z29">+V18+Y18</f>
        <v>0</v>
      </c>
      <c r="AA18" s="148" t="str">
        <f aca="true" t="shared" si="37" ref="AA18:AA29">IF(J18+P18+W18&lt;((D18*12)+1),"OK","ERROR")</f>
        <v>OK</v>
      </c>
      <c r="AF18" s="5"/>
      <c r="AG18" s="5"/>
      <c r="AH18" s="5"/>
    </row>
    <row r="19" spans="1:34" ht="13.5" customHeight="1">
      <c r="A19" s="111"/>
      <c r="B19" s="93" t="s">
        <v>56</v>
      </c>
      <c r="C19" s="94"/>
      <c r="D19" s="67">
        <v>40</v>
      </c>
      <c r="E19" s="76"/>
      <c r="F19" s="76">
        <v>0</v>
      </c>
      <c r="G19" s="74">
        <f t="shared" si="19"/>
        <v>0</v>
      </c>
      <c r="H19" s="96">
        <f t="shared" si="20"/>
        <v>0</v>
      </c>
      <c r="I19" s="74">
        <f t="shared" si="21"/>
        <v>0</v>
      </c>
      <c r="J19" s="71">
        <f t="shared" si="22"/>
        <v>0</v>
      </c>
      <c r="K19" s="74">
        <f t="shared" si="23"/>
        <v>0</v>
      </c>
      <c r="L19" s="96">
        <f t="shared" si="24"/>
        <v>0</v>
      </c>
      <c r="M19" s="74">
        <f t="shared" si="25"/>
        <v>0</v>
      </c>
      <c r="N19" s="74">
        <f t="shared" si="26"/>
        <v>0</v>
      </c>
      <c r="O19" s="74">
        <f t="shared" si="27"/>
        <v>0</v>
      </c>
      <c r="P19" s="67"/>
      <c r="Q19" s="74">
        <f t="shared" si="28"/>
        <v>0</v>
      </c>
      <c r="R19" s="74">
        <f t="shared" si="29"/>
        <v>0</v>
      </c>
      <c r="S19" s="96">
        <f t="shared" si="30"/>
        <v>0</v>
      </c>
      <c r="T19" s="74">
        <f t="shared" si="31"/>
        <v>0</v>
      </c>
      <c r="U19" s="74">
        <f t="shared" si="32"/>
        <v>0</v>
      </c>
      <c r="V19" s="74">
        <f t="shared" si="33"/>
        <v>0</v>
      </c>
      <c r="W19" s="67"/>
      <c r="X19" s="74">
        <f t="shared" si="34"/>
        <v>0</v>
      </c>
      <c r="Y19" s="74">
        <f t="shared" si="35"/>
        <v>0</v>
      </c>
      <c r="Z19" s="121">
        <f t="shared" si="36"/>
        <v>0</v>
      </c>
      <c r="AA19" s="148" t="str">
        <f t="shared" si="37"/>
        <v>OK</v>
      </c>
      <c r="AF19" s="5"/>
      <c r="AG19" s="5"/>
      <c r="AH19" s="5"/>
    </row>
    <row r="20" spans="1:34" ht="13.5" customHeight="1">
      <c r="A20" s="111"/>
      <c r="B20" s="93" t="s">
        <v>56</v>
      </c>
      <c r="C20" s="94"/>
      <c r="D20" s="67">
        <v>40</v>
      </c>
      <c r="E20" s="76"/>
      <c r="F20" s="76">
        <v>0</v>
      </c>
      <c r="G20" s="74">
        <f t="shared" si="19"/>
        <v>0</v>
      </c>
      <c r="H20" s="96">
        <f t="shared" si="20"/>
        <v>0</v>
      </c>
      <c r="I20" s="74">
        <f t="shared" si="21"/>
        <v>0</v>
      </c>
      <c r="J20" s="71">
        <f t="shared" si="22"/>
        <v>0</v>
      </c>
      <c r="K20" s="74">
        <f t="shared" si="23"/>
        <v>0</v>
      </c>
      <c r="L20" s="96">
        <f t="shared" si="24"/>
        <v>0</v>
      </c>
      <c r="M20" s="74">
        <f t="shared" si="25"/>
        <v>0</v>
      </c>
      <c r="N20" s="74">
        <f t="shared" si="26"/>
        <v>0</v>
      </c>
      <c r="O20" s="74">
        <f t="shared" si="27"/>
        <v>0</v>
      </c>
      <c r="P20" s="67"/>
      <c r="Q20" s="74">
        <f t="shared" si="28"/>
        <v>0</v>
      </c>
      <c r="R20" s="74">
        <f t="shared" si="29"/>
        <v>0</v>
      </c>
      <c r="S20" s="96">
        <f t="shared" si="30"/>
        <v>0</v>
      </c>
      <c r="T20" s="74">
        <f t="shared" si="31"/>
        <v>0</v>
      </c>
      <c r="U20" s="74">
        <f t="shared" si="32"/>
        <v>0</v>
      </c>
      <c r="V20" s="74">
        <f t="shared" si="33"/>
        <v>0</v>
      </c>
      <c r="W20" s="67"/>
      <c r="X20" s="74">
        <f t="shared" si="34"/>
        <v>0</v>
      </c>
      <c r="Y20" s="74">
        <f t="shared" si="35"/>
        <v>0</v>
      </c>
      <c r="Z20" s="121">
        <f t="shared" si="36"/>
        <v>0</v>
      </c>
      <c r="AA20" s="148" t="str">
        <f t="shared" si="37"/>
        <v>OK</v>
      </c>
      <c r="AF20" s="5"/>
      <c r="AG20" s="5"/>
      <c r="AH20" s="5"/>
    </row>
    <row r="21" spans="1:34" ht="13.5" customHeight="1">
      <c r="A21" s="111"/>
      <c r="B21" s="93" t="s">
        <v>56</v>
      </c>
      <c r="C21" s="94"/>
      <c r="D21" s="67">
        <v>40</v>
      </c>
      <c r="E21" s="76"/>
      <c r="F21" s="76">
        <v>0</v>
      </c>
      <c r="G21" s="74">
        <f t="shared" si="19"/>
        <v>0</v>
      </c>
      <c r="H21" s="96">
        <f t="shared" si="20"/>
        <v>0</v>
      </c>
      <c r="I21" s="74">
        <f t="shared" si="21"/>
        <v>0</v>
      </c>
      <c r="J21" s="71">
        <f t="shared" si="22"/>
        <v>0</v>
      </c>
      <c r="K21" s="74">
        <f t="shared" si="23"/>
        <v>0</v>
      </c>
      <c r="L21" s="96">
        <f t="shared" si="24"/>
        <v>0</v>
      </c>
      <c r="M21" s="74">
        <f t="shared" si="25"/>
        <v>0</v>
      </c>
      <c r="N21" s="74">
        <f t="shared" si="26"/>
        <v>0</v>
      </c>
      <c r="O21" s="74">
        <f t="shared" si="27"/>
        <v>0</v>
      </c>
      <c r="P21" s="67"/>
      <c r="Q21" s="74">
        <f t="shared" si="28"/>
        <v>0</v>
      </c>
      <c r="R21" s="74">
        <f t="shared" si="29"/>
        <v>0</v>
      </c>
      <c r="S21" s="96">
        <f t="shared" si="30"/>
        <v>0</v>
      </c>
      <c r="T21" s="74">
        <f t="shared" si="31"/>
        <v>0</v>
      </c>
      <c r="U21" s="74">
        <f t="shared" si="32"/>
        <v>0</v>
      </c>
      <c r="V21" s="74">
        <f t="shared" si="33"/>
        <v>0</v>
      </c>
      <c r="W21" s="67"/>
      <c r="X21" s="74">
        <f t="shared" si="34"/>
        <v>0</v>
      </c>
      <c r="Y21" s="74">
        <f t="shared" si="35"/>
        <v>0</v>
      </c>
      <c r="Z21" s="121">
        <f t="shared" si="36"/>
        <v>0</v>
      </c>
      <c r="AA21" s="148" t="str">
        <f t="shared" si="37"/>
        <v>OK</v>
      </c>
      <c r="AF21" s="5"/>
      <c r="AG21" s="5"/>
      <c r="AH21" s="5"/>
    </row>
    <row r="22" spans="1:34" ht="13.5" customHeight="1">
      <c r="A22" s="111"/>
      <c r="B22" s="93" t="s">
        <v>56</v>
      </c>
      <c r="C22" s="94"/>
      <c r="D22" s="67">
        <v>40</v>
      </c>
      <c r="E22" s="76"/>
      <c r="F22" s="76">
        <v>0</v>
      </c>
      <c r="G22" s="74">
        <f t="shared" si="19"/>
        <v>0</v>
      </c>
      <c r="H22" s="96">
        <f t="shared" si="20"/>
        <v>0</v>
      </c>
      <c r="I22" s="74">
        <f t="shared" si="21"/>
        <v>0</v>
      </c>
      <c r="J22" s="71">
        <f t="shared" si="22"/>
        <v>0</v>
      </c>
      <c r="K22" s="74">
        <f t="shared" si="23"/>
        <v>0</v>
      </c>
      <c r="L22" s="96">
        <f t="shared" si="24"/>
        <v>0</v>
      </c>
      <c r="M22" s="74">
        <f t="shared" si="25"/>
        <v>0</v>
      </c>
      <c r="N22" s="74">
        <f t="shared" si="26"/>
        <v>0</v>
      </c>
      <c r="O22" s="74">
        <f t="shared" si="27"/>
        <v>0</v>
      </c>
      <c r="P22" s="67"/>
      <c r="Q22" s="74">
        <f t="shared" si="28"/>
        <v>0</v>
      </c>
      <c r="R22" s="74">
        <f t="shared" si="29"/>
        <v>0</v>
      </c>
      <c r="S22" s="96">
        <f t="shared" si="30"/>
        <v>0</v>
      </c>
      <c r="T22" s="74">
        <f t="shared" si="31"/>
        <v>0</v>
      </c>
      <c r="U22" s="74">
        <f t="shared" si="32"/>
        <v>0</v>
      </c>
      <c r="V22" s="74">
        <f t="shared" si="33"/>
        <v>0</v>
      </c>
      <c r="W22" s="67"/>
      <c r="X22" s="74">
        <f t="shared" si="34"/>
        <v>0</v>
      </c>
      <c r="Y22" s="74">
        <f t="shared" si="35"/>
        <v>0</v>
      </c>
      <c r="Z22" s="121">
        <f t="shared" si="36"/>
        <v>0</v>
      </c>
      <c r="AA22" s="148" t="str">
        <f t="shared" si="37"/>
        <v>OK</v>
      </c>
      <c r="AF22" s="5"/>
      <c r="AG22" s="5"/>
      <c r="AH22" s="5"/>
    </row>
    <row r="23" spans="1:34" ht="13.5" customHeight="1">
      <c r="A23" s="111"/>
      <c r="B23" s="93" t="s">
        <v>56</v>
      </c>
      <c r="C23" s="94"/>
      <c r="D23" s="67">
        <v>40</v>
      </c>
      <c r="E23" s="76"/>
      <c r="F23" s="76">
        <v>0</v>
      </c>
      <c r="G23" s="74">
        <f t="shared" si="19"/>
        <v>0</v>
      </c>
      <c r="H23" s="96">
        <f t="shared" si="20"/>
        <v>0</v>
      </c>
      <c r="I23" s="74">
        <f t="shared" si="21"/>
        <v>0</v>
      </c>
      <c r="J23" s="71">
        <f t="shared" si="22"/>
        <v>0</v>
      </c>
      <c r="K23" s="74">
        <f t="shared" si="23"/>
        <v>0</v>
      </c>
      <c r="L23" s="96">
        <f t="shared" si="24"/>
        <v>0</v>
      </c>
      <c r="M23" s="74">
        <f t="shared" si="25"/>
        <v>0</v>
      </c>
      <c r="N23" s="74">
        <f t="shared" si="26"/>
        <v>0</v>
      </c>
      <c r="O23" s="74">
        <f t="shared" si="27"/>
        <v>0</v>
      </c>
      <c r="P23" s="67"/>
      <c r="Q23" s="74">
        <f t="shared" si="28"/>
        <v>0</v>
      </c>
      <c r="R23" s="74">
        <f t="shared" si="29"/>
        <v>0</v>
      </c>
      <c r="S23" s="96">
        <f t="shared" si="30"/>
        <v>0</v>
      </c>
      <c r="T23" s="74">
        <f t="shared" si="31"/>
        <v>0</v>
      </c>
      <c r="U23" s="74">
        <f t="shared" si="32"/>
        <v>0</v>
      </c>
      <c r="V23" s="74">
        <f t="shared" si="33"/>
        <v>0</v>
      </c>
      <c r="W23" s="67"/>
      <c r="X23" s="74">
        <f t="shared" si="34"/>
        <v>0</v>
      </c>
      <c r="Y23" s="74">
        <f t="shared" si="35"/>
        <v>0</v>
      </c>
      <c r="Z23" s="121">
        <f t="shared" si="36"/>
        <v>0</v>
      </c>
      <c r="AA23" s="148" t="str">
        <f t="shared" si="37"/>
        <v>OK</v>
      </c>
      <c r="AF23" s="5"/>
      <c r="AG23" s="5"/>
      <c r="AH23" s="5"/>
    </row>
    <row r="24" spans="1:34" ht="13.5" customHeight="1">
      <c r="A24" s="111"/>
      <c r="B24" s="93" t="s">
        <v>56</v>
      </c>
      <c r="C24" s="94"/>
      <c r="D24" s="67">
        <v>40</v>
      </c>
      <c r="E24" s="76"/>
      <c r="F24" s="76">
        <v>0</v>
      </c>
      <c r="G24" s="74">
        <f t="shared" si="19"/>
        <v>0</v>
      </c>
      <c r="H24" s="96">
        <f t="shared" si="20"/>
        <v>0</v>
      </c>
      <c r="I24" s="74">
        <f t="shared" si="21"/>
        <v>0</v>
      </c>
      <c r="J24" s="71">
        <f t="shared" si="22"/>
        <v>0</v>
      </c>
      <c r="K24" s="74">
        <f t="shared" si="23"/>
        <v>0</v>
      </c>
      <c r="L24" s="96">
        <f t="shared" si="24"/>
        <v>0</v>
      </c>
      <c r="M24" s="74">
        <f t="shared" si="25"/>
        <v>0</v>
      </c>
      <c r="N24" s="74">
        <f t="shared" si="26"/>
        <v>0</v>
      </c>
      <c r="O24" s="74">
        <f t="shared" si="27"/>
        <v>0</v>
      </c>
      <c r="P24" s="67"/>
      <c r="Q24" s="74">
        <f t="shared" si="28"/>
        <v>0</v>
      </c>
      <c r="R24" s="74">
        <f t="shared" si="29"/>
        <v>0</v>
      </c>
      <c r="S24" s="96">
        <f t="shared" si="30"/>
        <v>0</v>
      </c>
      <c r="T24" s="74">
        <f t="shared" si="31"/>
        <v>0</v>
      </c>
      <c r="U24" s="74">
        <f t="shared" si="32"/>
        <v>0</v>
      </c>
      <c r="V24" s="74">
        <f t="shared" si="33"/>
        <v>0</v>
      </c>
      <c r="W24" s="67"/>
      <c r="X24" s="74">
        <f t="shared" si="34"/>
        <v>0</v>
      </c>
      <c r="Y24" s="74">
        <f t="shared" si="35"/>
        <v>0</v>
      </c>
      <c r="Z24" s="121">
        <f t="shared" si="36"/>
        <v>0</v>
      </c>
      <c r="AA24" s="148" t="str">
        <f t="shared" si="37"/>
        <v>OK</v>
      </c>
      <c r="AF24" s="5"/>
      <c r="AG24" s="5"/>
      <c r="AH24" s="5"/>
    </row>
    <row r="25" spans="1:34" ht="13.5" customHeight="1">
      <c r="A25" s="111"/>
      <c r="B25" s="93" t="s">
        <v>56</v>
      </c>
      <c r="C25" s="94"/>
      <c r="D25" s="67">
        <v>40</v>
      </c>
      <c r="E25" s="76"/>
      <c r="F25" s="76">
        <v>0</v>
      </c>
      <c r="G25" s="74">
        <f t="shared" si="19"/>
        <v>0</v>
      </c>
      <c r="H25" s="96">
        <f t="shared" si="20"/>
        <v>0</v>
      </c>
      <c r="I25" s="74">
        <f t="shared" si="21"/>
        <v>0</v>
      </c>
      <c r="J25" s="71">
        <f t="shared" si="22"/>
        <v>0</v>
      </c>
      <c r="K25" s="74">
        <f t="shared" si="23"/>
        <v>0</v>
      </c>
      <c r="L25" s="96">
        <f t="shared" si="24"/>
        <v>0</v>
      </c>
      <c r="M25" s="74">
        <f t="shared" si="25"/>
        <v>0</v>
      </c>
      <c r="N25" s="74">
        <f t="shared" si="26"/>
        <v>0</v>
      </c>
      <c r="O25" s="74">
        <f t="shared" si="27"/>
        <v>0</v>
      </c>
      <c r="P25" s="67"/>
      <c r="Q25" s="74">
        <f t="shared" si="28"/>
        <v>0</v>
      </c>
      <c r="R25" s="74">
        <f t="shared" si="29"/>
        <v>0</v>
      </c>
      <c r="S25" s="96">
        <f t="shared" si="30"/>
        <v>0</v>
      </c>
      <c r="T25" s="74">
        <f t="shared" si="31"/>
        <v>0</v>
      </c>
      <c r="U25" s="74">
        <f t="shared" si="32"/>
        <v>0</v>
      </c>
      <c r="V25" s="74">
        <f t="shared" si="33"/>
        <v>0</v>
      </c>
      <c r="W25" s="67"/>
      <c r="X25" s="74">
        <f t="shared" si="34"/>
        <v>0</v>
      </c>
      <c r="Y25" s="74">
        <f t="shared" si="35"/>
        <v>0</v>
      </c>
      <c r="Z25" s="121">
        <f t="shared" si="36"/>
        <v>0</v>
      </c>
      <c r="AA25" s="148" t="str">
        <f t="shared" si="37"/>
        <v>OK</v>
      </c>
      <c r="AF25" s="5"/>
      <c r="AG25" s="5"/>
      <c r="AH25" s="5"/>
    </row>
    <row r="26" spans="1:34" ht="13.5" customHeight="1">
      <c r="A26" s="111"/>
      <c r="B26" s="93" t="s">
        <v>56</v>
      </c>
      <c r="C26" s="94"/>
      <c r="D26" s="67">
        <v>40</v>
      </c>
      <c r="E26" s="76"/>
      <c r="F26" s="76">
        <v>0</v>
      </c>
      <c r="G26" s="74">
        <f t="shared" si="19"/>
        <v>0</v>
      </c>
      <c r="H26" s="96">
        <f t="shared" si="20"/>
        <v>0</v>
      </c>
      <c r="I26" s="74">
        <f t="shared" si="21"/>
        <v>0</v>
      </c>
      <c r="J26" s="71">
        <f t="shared" si="22"/>
        <v>0</v>
      </c>
      <c r="K26" s="74">
        <f t="shared" si="23"/>
        <v>0</v>
      </c>
      <c r="L26" s="96">
        <f t="shared" si="24"/>
        <v>0</v>
      </c>
      <c r="M26" s="74">
        <f t="shared" si="25"/>
        <v>0</v>
      </c>
      <c r="N26" s="74">
        <f t="shared" si="26"/>
        <v>0</v>
      </c>
      <c r="O26" s="74">
        <f t="shared" si="27"/>
        <v>0</v>
      </c>
      <c r="P26" s="67"/>
      <c r="Q26" s="74">
        <f t="shared" si="28"/>
        <v>0</v>
      </c>
      <c r="R26" s="74">
        <f t="shared" si="29"/>
        <v>0</v>
      </c>
      <c r="S26" s="96">
        <f t="shared" si="30"/>
        <v>0</v>
      </c>
      <c r="T26" s="74">
        <f t="shared" si="31"/>
        <v>0</v>
      </c>
      <c r="U26" s="74">
        <f t="shared" si="32"/>
        <v>0</v>
      </c>
      <c r="V26" s="74">
        <f t="shared" si="33"/>
        <v>0</v>
      </c>
      <c r="W26" s="67"/>
      <c r="X26" s="74">
        <f t="shared" si="34"/>
        <v>0</v>
      </c>
      <c r="Y26" s="74">
        <f t="shared" si="35"/>
        <v>0</v>
      </c>
      <c r="Z26" s="121">
        <f t="shared" si="36"/>
        <v>0</v>
      </c>
      <c r="AA26" s="148" t="str">
        <f t="shared" si="37"/>
        <v>OK</v>
      </c>
      <c r="AF26" s="5"/>
      <c r="AG26" s="5"/>
      <c r="AH26" s="5"/>
    </row>
    <row r="27" spans="1:34" ht="13.5" customHeight="1">
      <c r="A27" s="111"/>
      <c r="B27" s="93" t="s">
        <v>56</v>
      </c>
      <c r="C27" s="94"/>
      <c r="D27" s="67">
        <v>40</v>
      </c>
      <c r="E27" s="76"/>
      <c r="F27" s="76">
        <v>0</v>
      </c>
      <c r="G27" s="74">
        <f t="shared" si="19"/>
        <v>0</v>
      </c>
      <c r="H27" s="96">
        <f t="shared" si="20"/>
        <v>0</v>
      </c>
      <c r="I27" s="74">
        <f t="shared" si="21"/>
        <v>0</v>
      </c>
      <c r="J27" s="71">
        <f t="shared" si="22"/>
        <v>0</v>
      </c>
      <c r="K27" s="74">
        <f t="shared" si="23"/>
        <v>0</v>
      </c>
      <c r="L27" s="96">
        <f t="shared" si="24"/>
        <v>0</v>
      </c>
      <c r="M27" s="74">
        <f t="shared" si="25"/>
        <v>0</v>
      </c>
      <c r="N27" s="74">
        <f t="shared" si="26"/>
        <v>0</v>
      </c>
      <c r="O27" s="74">
        <f t="shared" si="27"/>
        <v>0</v>
      </c>
      <c r="P27" s="67"/>
      <c r="Q27" s="74">
        <f t="shared" si="28"/>
        <v>0</v>
      </c>
      <c r="R27" s="74">
        <f t="shared" si="29"/>
        <v>0</v>
      </c>
      <c r="S27" s="96">
        <f t="shared" si="30"/>
        <v>0</v>
      </c>
      <c r="T27" s="74">
        <f t="shared" si="31"/>
        <v>0</v>
      </c>
      <c r="U27" s="74">
        <f t="shared" si="32"/>
        <v>0</v>
      </c>
      <c r="V27" s="74">
        <f t="shared" si="33"/>
        <v>0</v>
      </c>
      <c r="W27" s="67"/>
      <c r="X27" s="74">
        <f t="shared" si="34"/>
        <v>0</v>
      </c>
      <c r="Y27" s="74">
        <f t="shared" si="35"/>
        <v>0</v>
      </c>
      <c r="Z27" s="121">
        <f t="shared" si="36"/>
        <v>0</v>
      </c>
      <c r="AA27" s="148" t="str">
        <f t="shared" si="37"/>
        <v>OK</v>
      </c>
      <c r="AF27" s="5"/>
      <c r="AG27" s="5"/>
      <c r="AH27" s="5"/>
    </row>
    <row r="28" spans="1:34" ht="13.5" customHeight="1">
      <c r="A28" s="111"/>
      <c r="B28" s="93" t="s">
        <v>56</v>
      </c>
      <c r="C28" s="94"/>
      <c r="D28" s="67">
        <v>40</v>
      </c>
      <c r="E28" s="76"/>
      <c r="F28" s="76">
        <v>0</v>
      </c>
      <c r="G28" s="74">
        <f t="shared" si="19"/>
        <v>0</v>
      </c>
      <c r="H28" s="96">
        <f t="shared" si="20"/>
        <v>0</v>
      </c>
      <c r="I28" s="74">
        <f t="shared" si="21"/>
        <v>0</v>
      </c>
      <c r="J28" s="71">
        <f t="shared" si="22"/>
        <v>0</v>
      </c>
      <c r="K28" s="74">
        <f t="shared" si="23"/>
        <v>0</v>
      </c>
      <c r="L28" s="96">
        <f t="shared" si="24"/>
        <v>0</v>
      </c>
      <c r="M28" s="74">
        <f t="shared" si="25"/>
        <v>0</v>
      </c>
      <c r="N28" s="74">
        <f t="shared" si="26"/>
        <v>0</v>
      </c>
      <c r="O28" s="74">
        <f t="shared" si="27"/>
        <v>0</v>
      </c>
      <c r="P28" s="67"/>
      <c r="Q28" s="74">
        <f t="shared" si="28"/>
        <v>0</v>
      </c>
      <c r="R28" s="74">
        <f t="shared" si="29"/>
        <v>0</v>
      </c>
      <c r="S28" s="96">
        <f t="shared" si="30"/>
        <v>0</v>
      </c>
      <c r="T28" s="74">
        <f t="shared" si="31"/>
        <v>0</v>
      </c>
      <c r="U28" s="74">
        <f t="shared" si="32"/>
        <v>0</v>
      </c>
      <c r="V28" s="74">
        <f t="shared" si="33"/>
        <v>0</v>
      </c>
      <c r="W28" s="67"/>
      <c r="X28" s="74">
        <f t="shared" si="34"/>
        <v>0</v>
      </c>
      <c r="Y28" s="74">
        <f t="shared" si="35"/>
        <v>0</v>
      </c>
      <c r="Z28" s="121">
        <f t="shared" si="36"/>
        <v>0</v>
      </c>
      <c r="AA28" s="148" t="str">
        <f t="shared" si="37"/>
        <v>OK</v>
      </c>
      <c r="AF28" s="5"/>
      <c r="AG28" s="5"/>
      <c r="AH28" s="5"/>
    </row>
    <row r="29" spans="1:34" ht="13.5" customHeight="1">
      <c r="A29" s="111"/>
      <c r="B29" s="93" t="s">
        <v>56</v>
      </c>
      <c r="C29" s="94"/>
      <c r="D29" s="67">
        <v>40</v>
      </c>
      <c r="E29" s="76"/>
      <c r="F29" s="76">
        <v>0</v>
      </c>
      <c r="G29" s="74">
        <f t="shared" si="19"/>
        <v>0</v>
      </c>
      <c r="H29" s="96">
        <f t="shared" si="20"/>
        <v>0</v>
      </c>
      <c r="I29" s="74">
        <f t="shared" si="21"/>
        <v>0</v>
      </c>
      <c r="J29" s="71">
        <f t="shared" si="22"/>
        <v>0</v>
      </c>
      <c r="K29" s="74">
        <f t="shared" si="23"/>
        <v>0</v>
      </c>
      <c r="L29" s="96">
        <f t="shared" si="24"/>
        <v>0</v>
      </c>
      <c r="M29" s="74">
        <f t="shared" si="25"/>
        <v>0</v>
      </c>
      <c r="N29" s="74">
        <f t="shared" si="26"/>
        <v>0</v>
      </c>
      <c r="O29" s="74">
        <f t="shared" si="27"/>
        <v>0</v>
      </c>
      <c r="P29" s="67"/>
      <c r="Q29" s="74">
        <f t="shared" si="28"/>
        <v>0</v>
      </c>
      <c r="R29" s="74">
        <f t="shared" si="29"/>
        <v>0</v>
      </c>
      <c r="S29" s="96">
        <f t="shared" si="30"/>
        <v>0</v>
      </c>
      <c r="T29" s="74">
        <f t="shared" si="31"/>
        <v>0</v>
      </c>
      <c r="U29" s="74">
        <f t="shared" si="32"/>
        <v>0</v>
      </c>
      <c r="V29" s="74">
        <f t="shared" si="33"/>
        <v>0</v>
      </c>
      <c r="W29" s="67"/>
      <c r="X29" s="74">
        <f t="shared" si="34"/>
        <v>0</v>
      </c>
      <c r="Y29" s="74">
        <f t="shared" si="35"/>
        <v>0</v>
      </c>
      <c r="Z29" s="121">
        <f t="shared" si="36"/>
        <v>0</v>
      </c>
      <c r="AA29" s="148" t="str">
        <f t="shared" si="37"/>
        <v>OK</v>
      </c>
      <c r="AF29" s="5"/>
      <c r="AG29" s="5"/>
      <c r="AH29" s="5"/>
    </row>
    <row r="30" spans="1:34" ht="13.5" customHeight="1">
      <c r="A30" s="111"/>
      <c r="B30" s="93" t="s">
        <v>56</v>
      </c>
      <c r="C30" s="94"/>
      <c r="D30" s="67">
        <v>40</v>
      </c>
      <c r="E30" s="76"/>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c r="AF30" s="5"/>
      <c r="AG30" s="5"/>
      <c r="AH30" s="5"/>
    </row>
    <row r="31" spans="1:34" ht="13.5" customHeight="1">
      <c r="A31" s="111"/>
      <c r="B31" s="93" t="s">
        <v>56</v>
      </c>
      <c r="C31" s="94"/>
      <c r="D31" s="67">
        <v>40</v>
      </c>
      <c r="E31" s="76"/>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c r="AF31" s="5"/>
      <c r="AG31" s="5"/>
      <c r="AH31" s="5"/>
    </row>
    <row r="32" spans="1:34" ht="13.5" customHeight="1">
      <c r="A32" s="112"/>
      <c r="B32" s="93" t="s">
        <v>56</v>
      </c>
      <c r="C32" s="95"/>
      <c r="D32" s="67">
        <v>40</v>
      </c>
      <c r="E32" s="76"/>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c r="AF32" s="5"/>
      <c r="AG32" s="5"/>
      <c r="AH32" s="5"/>
    </row>
    <row r="33" spans="1:34" ht="13.5" customHeight="1">
      <c r="A33" s="111"/>
      <c r="B33" s="93" t="s">
        <v>56</v>
      </c>
      <c r="C33" s="94"/>
      <c r="D33" s="67">
        <v>40</v>
      </c>
      <c r="E33" s="76"/>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c r="AF33" s="5"/>
      <c r="AG33" s="5"/>
      <c r="AH33" s="5"/>
    </row>
    <row r="34" spans="1:34" ht="13.5" customHeight="1">
      <c r="A34" s="112"/>
      <c r="B34" s="93" t="s">
        <v>56</v>
      </c>
      <c r="C34" s="95"/>
      <c r="D34" s="67">
        <v>40</v>
      </c>
      <c r="E34" s="76"/>
      <c r="F34" s="76">
        <v>0</v>
      </c>
      <c r="G34" s="74">
        <f t="shared" si="0"/>
        <v>0</v>
      </c>
      <c r="H34" s="96">
        <f t="shared" si="1"/>
        <v>0</v>
      </c>
      <c r="I34" s="74">
        <f t="shared" si="2"/>
        <v>0</v>
      </c>
      <c r="J34" s="71">
        <f t="shared" si="3"/>
        <v>0</v>
      </c>
      <c r="K34" s="74">
        <f t="shared" si="4"/>
        <v>0</v>
      </c>
      <c r="L34" s="96">
        <f t="shared" si="5"/>
        <v>0</v>
      </c>
      <c r="M34" s="74">
        <f t="shared" si="6"/>
        <v>0</v>
      </c>
      <c r="N34" s="74">
        <f t="shared" si="7"/>
        <v>0</v>
      </c>
      <c r="O34" s="74">
        <f t="shared" si="8"/>
        <v>0</v>
      </c>
      <c r="P34" s="67"/>
      <c r="Q34" s="74">
        <f t="shared" si="9"/>
        <v>0</v>
      </c>
      <c r="R34" s="74">
        <f t="shared" si="10"/>
        <v>0</v>
      </c>
      <c r="S34" s="96">
        <f t="shared" si="11"/>
        <v>0</v>
      </c>
      <c r="T34" s="74">
        <f t="shared" si="12"/>
        <v>0</v>
      </c>
      <c r="U34" s="74">
        <f t="shared" si="13"/>
        <v>0</v>
      </c>
      <c r="V34" s="74">
        <f t="shared" si="14"/>
        <v>0</v>
      </c>
      <c r="W34" s="67"/>
      <c r="X34" s="74">
        <f t="shared" si="15"/>
        <v>0</v>
      </c>
      <c r="Y34" s="74">
        <f t="shared" si="16"/>
        <v>0</v>
      </c>
      <c r="Z34" s="121">
        <f t="shared" si="17"/>
        <v>0</v>
      </c>
      <c r="AA34" s="148" t="str">
        <f t="shared" si="18"/>
        <v>OK</v>
      </c>
      <c r="AF34" s="5"/>
      <c r="AG34" s="5"/>
      <c r="AH34" s="5"/>
    </row>
    <row r="35" spans="1:34" ht="13.5" customHeight="1">
      <c r="A35" s="112"/>
      <c r="B35" s="93" t="s">
        <v>56</v>
      </c>
      <c r="C35" s="95"/>
      <c r="D35" s="67">
        <v>40</v>
      </c>
      <c r="E35" s="76"/>
      <c r="F35" s="76">
        <v>0</v>
      </c>
      <c r="G35" s="74">
        <f t="shared" si="0"/>
        <v>0</v>
      </c>
      <c r="H35" s="96">
        <f t="shared" si="1"/>
        <v>0</v>
      </c>
      <c r="I35" s="74">
        <f t="shared" si="2"/>
        <v>0</v>
      </c>
      <c r="J35" s="71">
        <f t="shared" si="3"/>
        <v>0</v>
      </c>
      <c r="K35" s="74">
        <f t="shared" si="4"/>
        <v>0</v>
      </c>
      <c r="L35" s="96">
        <f t="shared" si="5"/>
        <v>0</v>
      </c>
      <c r="M35" s="74">
        <f t="shared" si="6"/>
        <v>0</v>
      </c>
      <c r="N35" s="74">
        <f t="shared" si="7"/>
        <v>0</v>
      </c>
      <c r="O35" s="74">
        <f t="shared" si="8"/>
        <v>0</v>
      </c>
      <c r="P35" s="67"/>
      <c r="Q35" s="74">
        <f t="shared" si="9"/>
        <v>0</v>
      </c>
      <c r="R35" s="74">
        <f t="shared" si="10"/>
        <v>0</v>
      </c>
      <c r="S35" s="96">
        <f t="shared" si="11"/>
        <v>0</v>
      </c>
      <c r="T35" s="74">
        <f t="shared" si="12"/>
        <v>0</v>
      </c>
      <c r="U35" s="74">
        <f t="shared" si="13"/>
        <v>0</v>
      </c>
      <c r="V35" s="74">
        <f t="shared" si="14"/>
        <v>0</v>
      </c>
      <c r="W35" s="67"/>
      <c r="X35" s="74">
        <f t="shared" si="15"/>
        <v>0</v>
      </c>
      <c r="Y35" s="74">
        <f t="shared" si="16"/>
        <v>0</v>
      </c>
      <c r="Z35" s="121">
        <f t="shared" si="17"/>
        <v>0</v>
      </c>
      <c r="AA35" s="148" t="str">
        <f t="shared" si="18"/>
        <v>OK</v>
      </c>
      <c r="AF35" s="5"/>
      <c r="AG35" s="5"/>
      <c r="AH35" s="5"/>
    </row>
    <row r="36" spans="1:27" ht="13.5" customHeight="1">
      <c r="A36" s="112"/>
      <c r="B36" s="93" t="s">
        <v>56</v>
      </c>
      <c r="C36" s="95"/>
      <c r="D36" s="67">
        <v>40</v>
      </c>
      <c r="E36" s="76"/>
      <c r="F36" s="76">
        <v>0</v>
      </c>
      <c r="G36" s="74">
        <f t="shared" si="0"/>
        <v>0</v>
      </c>
      <c r="H36" s="96">
        <f t="shared" si="1"/>
        <v>0</v>
      </c>
      <c r="I36" s="74">
        <f t="shared" si="2"/>
        <v>0</v>
      </c>
      <c r="J36" s="71">
        <f t="shared" si="3"/>
        <v>0</v>
      </c>
      <c r="K36" s="74">
        <f t="shared" si="4"/>
        <v>0</v>
      </c>
      <c r="L36" s="96">
        <f t="shared" si="5"/>
        <v>0</v>
      </c>
      <c r="M36" s="74">
        <f t="shared" si="6"/>
        <v>0</v>
      </c>
      <c r="N36" s="74">
        <f t="shared" si="7"/>
        <v>0</v>
      </c>
      <c r="O36" s="74">
        <f t="shared" si="8"/>
        <v>0</v>
      </c>
      <c r="P36" s="67"/>
      <c r="Q36" s="74">
        <f t="shared" si="9"/>
        <v>0</v>
      </c>
      <c r="R36" s="74">
        <f t="shared" si="10"/>
        <v>0</v>
      </c>
      <c r="S36" s="96">
        <f t="shared" si="11"/>
        <v>0</v>
      </c>
      <c r="T36" s="74">
        <f t="shared" si="12"/>
        <v>0</v>
      </c>
      <c r="U36" s="74">
        <f t="shared" si="13"/>
        <v>0</v>
      </c>
      <c r="V36" s="74">
        <f t="shared" si="14"/>
        <v>0</v>
      </c>
      <c r="W36" s="67"/>
      <c r="X36" s="74">
        <f t="shared" si="15"/>
        <v>0</v>
      </c>
      <c r="Y36" s="74">
        <f t="shared" si="16"/>
        <v>0</v>
      </c>
      <c r="Z36" s="121">
        <f t="shared" si="17"/>
        <v>0</v>
      </c>
      <c r="AA36" s="148" t="str">
        <f t="shared" si="18"/>
        <v>OK</v>
      </c>
    </row>
    <row r="37" spans="1:27" ht="13.5" customHeight="1">
      <c r="A37" s="111"/>
      <c r="B37" s="93" t="s">
        <v>56</v>
      </c>
      <c r="C37" s="94"/>
      <c r="D37" s="67">
        <v>40</v>
      </c>
      <c r="E37" s="76"/>
      <c r="F37" s="76">
        <v>0</v>
      </c>
      <c r="G37" s="74">
        <f t="shared" si="0"/>
        <v>0</v>
      </c>
      <c r="H37" s="96">
        <f t="shared" si="1"/>
        <v>0</v>
      </c>
      <c r="I37" s="74">
        <f t="shared" si="2"/>
        <v>0</v>
      </c>
      <c r="J37" s="71">
        <f t="shared" si="3"/>
        <v>0</v>
      </c>
      <c r="K37" s="74">
        <f t="shared" si="4"/>
        <v>0</v>
      </c>
      <c r="L37" s="96">
        <f t="shared" si="5"/>
        <v>0</v>
      </c>
      <c r="M37" s="74">
        <f t="shared" si="6"/>
        <v>0</v>
      </c>
      <c r="N37" s="74">
        <f t="shared" si="7"/>
        <v>0</v>
      </c>
      <c r="O37" s="74">
        <f t="shared" si="8"/>
        <v>0</v>
      </c>
      <c r="P37" s="67"/>
      <c r="Q37" s="74">
        <f t="shared" si="9"/>
        <v>0</v>
      </c>
      <c r="R37" s="74">
        <f t="shared" si="10"/>
        <v>0</v>
      </c>
      <c r="S37" s="96">
        <f t="shared" si="11"/>
        <v>0</v>
      </c>
      <c r="T37" s="74">
        <f t="shared" si="12"/>
        <v>0</v>
      </c>
      <c r="U37" s="74">
        <f t="shared" si="13"/>
        <v>0</v>
      </c>
      <c r="V37" s="74">
        <f t="shared" si="14"/>
        <v>0</v>
      </c>
      <c r="W37" s="67"/>
      <c r="X37" s="74">
        <f t="shared" si="15"/>
        <v>0</v>
      </c>
      <c r="Y37" s="74">
        <f t="shared" si="16"/>
        <v>0</v>
      </c>
      <c r="Z37" s="121">
        <f t="shared" si="17"/>
        <v>0</v>
      </c>
      <c r="AA37" s="148" t="str">
        <f t="shared" si="18"/>
        <v>OK</v>
      </c>
    </row>
    <row r="38" spans="1:27" ht="13.5" customHeight="1">
      <c r="A38" s="110"/>
      <c r="B38" s="93" t="s">
        <v>56</v>
      </c>
      <c r="C38" s="68"/>
      <c r="D38" s="67">
        <v>40</v>
      </c>
      <c r="E38" s="76"/>
      <c r="F38" s="76">
        <v>0</v>
      </c>
      <c r="G38" s="74">
        <f t="shared" si="0"/>
        <v>0</v>
      </c>
      <c r="H38" s="96">
        <f t="shared" si="1"/>
        <v>0</v>
      </c>
      <c r="I38" s="74">
        <f t="shared" si="2"/>
        <v>0</v>
      </c>
      <c r="J38" s="71">
        <f t="shared" si="3"/>
        <v>0</v>
      </c>
      <c r="K38" s="74">
        <f t="shared" si="4"/>
        <v>0</v>
      </c>
      <c r="L38" s="96">
        <f t="shared" si="5"/>
        <v>0</v>
      </c>
      <c r="M38" s="74">
        <f t="shared" si="6"/>
        <v>0</v>
      </c>
      <c r="N38" s="74">
        <f t="shared" si="7"/>
        <v>0</v>
      </c>
      <c r="O38" s="74">
        <f t="shared" si="8"/>
        <v>0</v>
      </c>
      <c r="P38" s="67"/>
      <c r="Q38" s="74">
        <f t="shared" si="9"/>
        <v>0</v>
      </c>
      <c r="R38" s="74">
        <f t="shared" si="10"/>
        <v>0</v>
      </c>
      <c r="S38" s="96">
        <f t="shared" si="11"/>
        <v>0</v>
      </c>
      <c r="T38" s="74">
        <f t="shared" si="12"/>
        <v>0</v>
      </c>
      <c r="U38" s="74">
        <f t="shared" si="13"/>
        <v>0</v>
      </c>
      <c r="V38" s="74">
        <f t="shared" si="14"/>
        <v>0</v>
      </c>
      <c r="W38" s="67"/>
      <c r="X38" s="74">
        <f t="shared" si="15"/>
        <v>0</v>
      </c>
      <c r="Y38" s="74">
        <f t="shared" si="16"/>
        <v>0</v>
      </c>
      <c r="Z38" s="121">
        <f t="shared" si="17"/>
        <v>0</v>
      </c>
      <c r="AA38" s="148" t="str">
        <f t="shared" si="18"/>
        <v>OK</v>
      </c>
    </row>
    <row r="39" spans="1:27" ht="13.5" customHeight="1">
      <c r="A39" s="110"/>
      <c r="B39" s="93" t="s">
        <v>56</v>
      </c>
      <c r="C39" s="68"/>
      <c r="D39" s="67">
        <v>40</v>
      </c>
      <c r="E39" s="76"/>
      <c r="F39" s="76">
        <v>0</v>
      </c>
      <c r="G39" s="74">
        <f t="shared" si="0"/>
        <v>0</v>
      </c>
      <c r="H39" s="96">
        <f t="shared" si="1"/>
        <v>0</v>
      </c>
      <c r="I39" s="74">
        <f t="shared" si="2"/>
        <v>0</v>
      </c>
      <c r="J39" s="71">
        <f t="shared" si="3"/>
        <v>0</v>
      </c>
      <c r="K39" s="74">
        <f t="shared" si="4"/>
        <v>0</v>
      </c>
      <c r="L39" s="96">
        <f t="shared" si="5"/>
        <v>0</v>
      </c>
      <c r="M39" s="74">
        <f t="shared" si="6"/>
        <v>0</v>
      </c>
      <c r="N39" s="74">
        <f t="shared" si="7"/>
        <v>0</v>
      </c>
      <c r="O39" s="74">
        <f t="shared" si="8"/>
        <v>0</v>
      </c>
      <c r="P39" s="67"/>
      <c r="Q39" s="74">
        <f t="shared" si="9"/>
        <v>0</v>
      </c>
      <c r="R39" s="74">
        <f t="shared" si="10"/>
        <v>0</v>
      </c>
      <c r="S39" s="96">
        <f t="shared" si="11"/>
        <v>0</v>
      </c>
      <c r="T39" s="74">
        <f t="shared" si="12"/>
        <v>0</v>
      </c>
      <c r="U39" s="74">
        <f t="shared" si="13"/>
        <v>0</v>
      </c>
      <c r="V39" s="74">
        <f t="shared" si="14"/>
        <v>0</v>
      </c>
      <c r="W39" s="67"/>
      <c r="X39" s="74">
        <f t="shared" si="15"/>
        <v>0</v>
      </c>
      <c r="Y39" s="74">
        <f t="shared" si="16"/>
        <v>0</v>
      </c>
      <c r="Z39" s="121">
        <f t="shared" si="17"/>
        <v>0</v>
      </c>
      <c r="AA39" s="148" t="str">
        <f t="shared" si="18"/>
        <v>OK</v>
      </c>
    </row>
    <row r="40" spans="1:27" ht="13.5" customHeight="1">
      <c r="A40" s="112"/>
      <c r="B40" s="93" t="s">
        <v>56</v>
      </c>
      <c r="C40" s="95"/>
      <c r="D40" s="67">
        <v>40</v>
      </c>
      <c r="E40" s="76"/>
      <c r="F40" s="76">
        <v>0</v>
      </c>
      <c r="G40" s="74">
        <f t="shared" si="0"/>
        <v>0</v>
      </c>
      <c r="H40" s="96">
        <f t="shared" si="1"/>
        <v>0</v>
      </c>
      <c r="I40" s="74">
        <f t="shared" si="2"/>
        <v>0</v>
      </c>
      <c r="J40" s="71">
        <f t="shared" si="3"/>
        <v>0</v>
      </c>
      <c r="K40" s="74">
        <f t="shared" si="4"/>
        <v>0</v>
      </c>
      <c r="L40" s="96">
        <f t="shared" si="5"/>
        <v>0</v>
      </c>
      <c r="M40" s="74">
        <f t="shared" si="6"/>
        <v>0</v>
      </c>
      <c r="N40" s="74">
        <f t="shared" si="7"/>
        <v>0</v>
      </c>
      <c r="O40" s="74">
        <f t="shared" si="8"/>
        <v>0</v>
      </c>
      <c r="P40" s="67"/>
      <c r="Q40" s="74">
        <f t="shared" si="9"/>
        <v>0</v>
      </c>
      <c r="R40" s="74">
        <f t="shared" si="10"/>
        <v>0</v>
      </c>
      <c r="S40" s="96">
        <f t="shared" si="11"/>
        <v>0</v>
      </c>
      <c r="T40" s="74">
        <f t="shared" si="12"/>
        <v>0</v>
      </c>
      <c r="U40" s="74">
        <f t="shared" si="13"/>
        <v>0</v>
      </c>
      <c r="V40" s="74">
        <f t="shared" si="14"/>
        <v>0</v>
      </c>
      <c r="W40" s="67"/>
      <c r="X40" s="74">
        <f t="shared" si="15"/>
        <v>0</v>
      </c>
      <c r="Y40" s="74">
        <f t="shared" si="16"/>
        <v>0</v>
      </c>
      <c r="Z40" s="121">
        <f t="shared" si="17"/>
        <v>0</v>
      </c>
      <c r="AA40" s="148" t="str">
        <f t="shared" si="18"/>
        <v>OK</v>
      </c>
    </row>
    <row r="41" spans="1:27" ht="13.5" customHeight="1">
      <c r="A41" s="112"/>
      <c r="B41" s="93" t="s">
        <v>56</v>
      </c>
      <c r="C41" s="95"/>
      <c r="D41" s="67">
        <v>40</v>
      </c>
      <c r="E41" s="76"/>
      <c r="F41" s="76">
        <v>0</v>
      </c>
      <c r="G41" s="74">
        <f t="shared" si="0"/>
        <v>0</v>
      </c>
      <c r="H41" s="96">
        <f t="shared" si="1"/>
        <v>0</v>
      </c>
      <c r="I41" s="74">
        <f t="shared" si="2"/>
        <v>0</v>
      </c>
      <c r="J41" s="71">
        <f t="shared" si="3"/>
        <v>0</v>
      </c>
      <c r="K41" s="74">
        <f t="shared" si="4"/>
        <v>0</v>
      </c>
      <c r="L41" s="96">
        <f t="shared" si="5"/>
        <v>0</v>
      </c>
      <c r="M41" s="74">
        <f t="shared" si="6"/>
        <v>0</v>
      </c>
      <c r="N41" s="74">
        <f t="shared" si="7"/>
        <v>0</v>
      </c>
      <c r="O41" s="74">
        <f t="shared" si="8"/>
        <v>0</v>
      </c>
      <c r="P41" s="67"/>
      <c r="Q41" s="74">
        <f t="shared" si="9"/>
        <v>0</v>
      </c>
      <c r="R41" s="74">
        <f t="shared" si="10"/>
        <v>0</v>
      </c>
      <c r="S41" s="96">
        <f t="shared" si="11"/>
        <v>0</v>
      </c>
      <c r="T41" s="74">
        <f t="shared" si="12"/>
        <v>0</v>
      </c>
      <c r="U41" s="74">
        <f t="shared" si="13"/>
        <v>0</v>
      </c>
      <c r="V41" s="74">
        <f t="shared" si="14"/>
        <v>0</v>
      </c>
      <c r="W41" s="67"/>
      <c r="X41" s="74">
        <f t="shared" si="15"/>
        <v>0</v>
      </c>
      <c r="Y41" s="74">
        <f t="shared" si="16"/>
        <v>0</v>
      </c>
      <c r="Z41" s="121">
        <f t="shared" si="17"/>
        <v>0</v>
      </c>
      <c r="AA41" s="148" t="str">
        <f t="shared" si="18"/>
        <v>OK</v>
      </c>
    </row>
    <row r="42" spans="1:27" ht="13.5" customHeight="1">
      <c r="A42" s="112"/>
      <c r="B42" s="93" t="s">
        <v>56</v>
      </c>
      <c r="C42" s="95"/>
      <c r="D42" s="67">
        <v>40</v>
      </c>
      <c r="E42" s="76"/>
      <c r="F42" s="76">
        <v>0</v>
      </c>
      <c r="G42" s="74">
        <f t="shared" si="0"/>
        <v>0</v>
      </c>
      <c r="H42" s="96">
        <f t="shared" si="1"/>
        <v>0</v>
      </c>
      <c r="I42" s="74">
        <f t="shared" si="2"/>
        <v>0</v>
      </c>
      <c r="J42" s="71">
        <f t="shared" si="3"/>
        <v>0</v>
      </c>
      <c r="K42" s="74">
        <f t="shared" si="4"/>
        <v>0</v>
      </c>
      <c r="L42" s="96">
        <f t="shared" si="5"/>
        <v>0</v>
      </c>
      <c r="M42" s="74">
        <f t="shared" si="6"/>
        <v>0</v>
      </c>
      <c r="N42" s="74">
        <f t="shared" si="7"/>
        <v>0</v>
      </c>
      <c r="O42" s="74">
        <f t="shared" si="8"/>
        <v>0</v>
      </c>
      <c r="P42" s="67"/>
      <c r="Q42" s="74">
        <f t="shared" si="9"/>
        <v>0</v>
      </c>
      <c r="R42" s="74">
        <f t="shared" si="10"/>
        <v>0</v>
      </c>
      <c r="S42" s="96">
        <f t="shared" si="11"/>
        <v>0</v>
      </c>
      <c r="T42" s="74">
        <f t="shared" si="12"/>
        <v>0</v>
      </c>
      <c r="U42" s="74">
        <f t="shared" si="13"/>
        <v>0</v>
      </c>
      <c r="V42" s="74">
        <f t="shared" si="14"/>
        <v>0</v>
      </c>
      <c r="W42" s="67"/>
      <c r="X42" s="74">
        <f t="shared" si="15"/>
        <v>0</v>
      </c>
      <c r="Y42" s="74">
        <f t="shared" si="16"/>
        <v>0</v>
      </c>
      <c r="Z42" s="121">
        <f t="shared" si="17"/>
        <v>0</v>
      </c>
      <c r="AA42" s="148" t="str">
        <f t="shared" si="18"/>
        <v>OK</v>
      </c>
    </row>
    <row r="43" spans="1:27" ht="13.5" customHeight="1">
      <c r="A43" s="112"/>
      <c r="B43" s="93" t="s">
        <v>56</v>
      </c>
      <c r="C43" s="95"/>
      <c r="D43" s="67">
        <v>40</v>
      </c>
      <c r="E43" s="76"/>
      <c r="F43" s="76">
        <v>0</v>
      </c>
      <c r="G43" s="74">
        <f t="shared" si="0"/>
        <v>0</v>
      </c>
      <c r="H43" s="96">
        <f t="shared" si="1"/>
        <v>0</v>
      </c>
      <c r="I43" s="74">
        <f t="shared" si="2"/>
        <v>0</v>
      </c>
      <c r="J43" s="71">
        <f t="shared" si="3"/>
        <v>0</v>
      </c>
      <c r="K43" s="74">
        <f t="shared" si="4"/>
        <v>0</v>
      </c>
      <c r="L43" s="96">
        <f t="shared" si="5"/>
        <v>0</v>
      </c>
      <c r="M43" s="74">
        <f t="shared" si="6"/>
        <v>0</v>
      </c>
      <c r="N43" s="74">
        <f t="shared" si="7"/>
        <v>0</v>
      </c>
      <c r="O43" s="74">
        <f t="shared" si="8"/>
        <v>0</v>
      </c>
      <c r="P43" s="67"/>
      <c r="Q43" s="74">
        <f t="shared" si="9"/>
        <v>0</v>
      </c>
      <c r="R43" s="74">
        <f t="shared" si="10"/>
        <v>0</v>
      </c>
      <c r="S43" s="96">
        <f t="shared" si="11"/>
        <v>0</v>
      </c>
      <c r="T43" s="74">
        <f t="shared" si="12"/>
        <v>0</v>
      </c>
      <c r="U43" s="74">
        <f t="shared" si="13"/>
        <v>0</v>
      </c>
      <c r="V43" s="74">
        <f t="shared" si="14"/>
        <v>0</v>
      </c>
      <c r="W43" s="67"/>
      <c r="X43" s="74">
        <f t="shared" si="15"/>
        <v>0</v>
      </c>
      <c r="Y43" s="74">
        <f t="shared" si="16"/>
        <v>0</v>
      </c>
      <c r="Z43" s="121">
        <f t="shared" si="17"/>
        <v>0</v>
      </c>
      <c r="AA43" s="148" t="str">
        <f t="shared" si="18"/>
        <v>OK</v>
      </c>
    </row>
    <row r="44" spans="1:27" ht="12" customHeight="1">
      <c r="A44" s="112"/>
      <c r="B44" s="93" t="s">
        <v>56</v>
      </c>
      <c r="C44" s="95"/>
      <c r="D44" s="67">
        <v>40</v>
      </c>
      <c r="E44" s="76"/>
      <c r="F44" s="76">
        <v>0</v>
      </c>
      <c r="G44" s="74">
        <f t="shared" si="0"/>
        <v>0</v>
      </c>
      <c r="H44" s="96">
        <f t="shared" si="1"/>
        <v>0</v>
      </c>
      <c r="I44" s="74">
        <f t="shared" si="2"/>
        <v>0</v>
      </c>
      <c r="J44" s="71">
        <f t="shared" si="3"/>
        <v>0</v>
      </c>
      <c r="K44" s="74">
        <f t="shared" si="4"/>
        <v>0</v>
      </c>
      <c r="L44" s="96">
        <f t="shared" si="5"/>
        <v>0</v>
      </c>
      <c r="M44" s="74">
        <f t="shared" si="6"/>
        <v>0</v>
      </c>
      <c r="N44" s="74">
        <f t="shared" si="7"/>
        <v>0</v>
      </c>
      <c r="O44" s="74">
        <f t="shared" si="8"/>
        <v>0</v>
      </c>
      <c r="P44" s="67"/>
      <c r="Q44" s="74">
        <f t="shared" si="9"/>
        <v>0</v>
      </c>
      <c r="R44" s="74">
        <f t="shared" si="10"/>
        <v>0</v>
      </c>
      <c r="S44" s="96">
        <f t="shared" si="11"/>
        <v>0</v>
      </c>
      <c r="T44" s="74">
        <f t="shared" si="12"/>
        <v>0</v>
      </c>
      <c r="U44" s="74">
        <f t="shared" si="13"/>
        <v>0</v>
      </c>
      <c r="V44" s="74">
        <f t="shared" si="14"/>
        <v>0</v>
      </c>
      <c r="W44" s="67"/>
      <c r="X44" s="74">
        <f t="shared" si="15"/>
        <v>0</v>
      </c>
      <c r="Y44" s="74">
        <f t="shared" si="16"/>
        <v>0</v>
      </c>
      <c r="Z44" s="121">
        <f t="shared" si="17"/>
        <v>0</v>
      </c>
      <c r="AA44" s="148" t="str">
        <f t="shared" si="18"/>
        <v>OK</v>
      </c>
    </row>
    <row r="45" spans="1:27" ht="12" customHeight="1">
      <c r="A45" s="112"/>
      <c r="B45" s="93" t="s">
        <v>56</v>
      </c>
      <c r="C45" s="95"/>
      <c r="D45" s="67">
        <v>40</v>
      </c>
      <c r="E45" s="76"/>
      <c r="F45" s="76">
        <v>0</v>
      </c>
      <c r="G45" s="74">
        <f t="shared" si="0"/>
        <v>0</v>
      </c>
      <c r="H45" s="96">
        <f t="shared" si="1"/>
        <v>0</v>
      </c>
      <c r="I45" s="74">
        <f t="shared" si="2"/>
        <v>0</v>
      </c>
      <c r="J45" s="71">
        <f t="shared" si="3"/>
        <v>0</v>
      </c>
      <c r="K45" s="74">
        <f t="shared" si="4"/>
        <v>0</v>
      </c>
      <c r="L45" s="96">
        <f t="shared" si="5"/>
        <v>0</v>
      </c>
      <c r="M45" s="74">
        <f t="shared" si="6"/>
        <v>0</v>
      </c>
      <c r="N45" s="74">
        <f t="shared" si="7"/>
        <v>0</v>
      </c>
      <c r="O45" s="74">
        <f t="shared" si="8"/>
        <v>0</v>
      </c>
      <c r="P45" s="67"/>
      <c r="Q45" s="74">
        <f t="shared" si="9"/>
        <v>0</v>
      </c>
      <c r="R45" s="74">
        <f t="shared" si="10"/>
        <v>0</v>
      </c>
      <c r="S45" s="96">
        <f t="shared" si="11"/>
        <v>0</v>
      </c>
      <c r="T45" s="74">
        <f t="shared" si="12"/>
        <v>0</v>
      </c>
      <c r="U45" s="74">
        <f t="shared" si="13"/>
        <v>0</v>
      </c>
      <c r="V45" s="74">
        <f t="shared" si="14"/>
        <v>0</v>
      </c>
      <c r="W45" s="67"/>
      <c r="X45" s="74">
        <f t="shared" si="15"/>
        <v>0</v>
      </c>
      <c r="Y45" s="74">
        <f t="shared" si="16"/>
        <v>0</v>
      </c>
      <c r="Z45" s="121">
        <f t="shared" si="17"/>
        <v>0</v>
      </c>
      <c r="AA45" s="148" t="str">
        <f t="shared" si="18"/>
        <v>OK</v>
      </c>
    </row>
    <row r="46" spans="1:27" ht="12" customHeight="1">
      <c r="A46" s="112"/>
      <c r="B46" s="93" t="s">
        <v>56</v>
      </c>
      <c r="C46" s="95"/>
      <c r="D46" s="67">
        <v>40</v>
      </c>
      <c r="E46" s="76"/>
      <c r="F46" s="76">
        <v>0</v>
      </c>
      <c r="G46" s="74">
        <f t="shared" si="0"/>
        <v>0</v>
      </c>
      <c r="H46" s="96">
        <f t="shared" si="1"/>
        <v>0</v>
      </c>
      <c r="I46" s="74">
        <f t="shared" si="2"/>
        <v>0</v>
      </c>
      <c r="J46" s="71">
        <f t="shared" si="3"/>
        <v>0</v>
      </c>
      <c r="K46" s="74">
        <f t="shared" si="4"/>
        <v>0</v>
      </c>
      <c r="L46" s="96">
        <f t="shared" si="5"/>
        <v>0</v>
      </c>
      <c r="M46" s="74">
        <f t="shared" si="6"/>
        <v>0</v>
      </c>
      <c r="N46" s="74">
        <f t="shared" si="7"/>
        <v>0</v>
      </c>
      <c r="O46" s="74">
        <f t="shared" si="8"/>
        <v>0</v>
      </c>
      <c r="P46" s="67"/>
      <c r="Q46" s="74">
        <f t="shared" si="9"/>
        <v>0</v>
      </c>
      <c r="R46" s="74">
        <f t="shared" si="10"/>
        <v>0</v>
      </c>
      <c r="S46" s="96">
        <f t="shared" si="11"/>
        <v>0</v>
      </c>
      <c r="T46" s="74">
        <f t="shared" si="12"/>
        <v>0</v>
      </c>
      <c r="U46" s="74">
        <f t="shared" si="13"/>
        <v>0</v>
      </c>
      <c r="V46" s="74">
        <f t="shared" si="14"/>
        <v>0</v>
      </c>
      <c r="W46" s="67"/>
      <c r="X46" s="74">
        <f t="shared" si="15"/>
        <v>0</v>
      </c>
      <c r="Y46" s="74">
        <f t="shared" si="16"/>
        <v>0</v>
      </c>
      <c r="Z46" s="121">
        <f t="shared" si="17"/>
        <v>0</v>
      </c>
      <c r="AA46" s="148" t="str">
        <f t="shared" si="18"/>
        <v>OK</v>
      </c>
    </row>
    <row r="47" spans="1:27" ht="12" customHeight="1">
      <c r="A47" s="112"/>
      <c r="B47" s="93" t="s">
        <v>56</v>
      </c>
      <c r="C47" s="95"/>
      <c r="D47" s="67">
        <v>40</v>
      </c>
      <c r="E47" s="76"/>
      <c r="F47" s="76">
        <v>0</v>
      </c>
      <c r="G47" s="74">
        <f t="shared" si="0"/>
        <v>0</v>
      </c>
      <c r="H47" s="96">
        <f t="shared" si="1"/>
        <v>0</v>
      </c>
      <c r="I47" s="74">
        <f t="shared" si="2"/>
        <v>0</v>
      </c>
      <c r="J47" s="71">
        <f t="shared" si="3"/>
        <v>0</v>
      </c>
      <c r="K47" s="74">
        <f t="shared" si="4"/>
        <v>0</v>
      </c>
      <c r="L47" s="96">
        <f t="shared" si="5"/>
        <v>0</v>
      </c>
      <c r="M47" s="74">
        <f t="shared" si="6"/>
        <v>0</v>
      </c>
      <c r="N47" s="74">
        <f t="shared" si="7"/>
        <v>0</v>
      </c>
      <c r="O47" s="74">
        <f t="shared" si="8"/>
        <v>0</v>
      </c>
      <c r="P47" s="67"/>
      <c r="Q47" s="74">
        <f t="shared" si="9"/>
        <v>0</v>
      </c>
      <c r="R47" s="74">
        <f t="shared" si="10"/>
        <v>0</v>
      </c>
      <c r="S47" s="96">
        <f t="shared" si="11"/>
        <v>0</v>
      </c>
      <c r="T47" s="74">
        <f t="shared" si="12"/>
        <v>0</v>
      </c>
      <c r="U47" s="74">
        <f t="shared" si="13"/>
        <v>0</v>
      </c>
      <c r="V47" s="74">
        <f t="shared" si="14"/>
        <v>0</v>
      </c>
      <c r="W47" s="67"/>
      <c r="X47" s="74">
        <f t="shared" si="15"/>
        <v>0</v>
      </c>
      <c r="Y47" s="74">
        <f t="shared" si="16"/>
        <v>0</v>
      </c>
      <c r="Z47" s="121">
        <f t="shared" si="17"/>
        <v>0</v>
      </c>
      <c r="AA47" s="148" t="str">
        <f t="shared" si="18"/>
        <v>OK</v>
      </c>
    </row>
    <row r="48" spans="1:27" ht="12.75">
      <c r="A48" s="112"/>
      <c r="B48" s="93" t="s">
        <v>56</v>
      </c>
      <c r="C48" s="95"/>
      <c r="D48" s="67">
        <v>40</v>
      </c>
      <c r="E48" s="76"/>
      <c r="F48" s="76">
        <v>0</v>
      </c>
      <c r="G48" s="74">
        <f t="shared" si="0"/>
        <v>0</v>
      </c>
      <c r="H48" s="96">
        <f t="shared" si="1"/>
        <v>0</v>
      </c>
      <c r="I48" s="74">
        <f t="shared" si="2"/>
        <v>0</v>
      </c>
      <c r="J48" s="71">
        <f t="shared" si="3"/>
        <v>0</v>
      </c>
      <c r="K48" s="74">
        <f t="shared" si="4"/>
        <v>0</v>
      </c>
      <c r="L48" s="96">
        <f t="shared" si="5"/>
        <v>0</v>
      </c>
      <c r="M48" s="74">
        <f t="shared" si="6"/>
        <v>0</v>
      </c>
      <c r="N48" s="74">
        <f t="shared" si="7"/>
        <v>0</v>
      </c>
      <c r="O48" s="74">
        <f t="shared" si="8"/>
        <v>0</v>
      </c>
      <c r="P48" s="67"/>
      <c r="Q48" s="74">
        <f t="shared" si="9"/>
        <v>0</v>
      </c>
      <c r="R48" s="74">
        <f t="shared" si="10"/>
        <v>0</v>
      </c>
      <c r="S48" s="96">
        <f t="shared" si="11"/>
        <v>0</v>
      </c>
      <c r="T48" s="74">
        <f t="shared" si="12"/>
        <v>0</v>
      </c>
      <c r="U48" s="74">
        <f t="shared" si="13"/>
        <v>0</v>
      </c>
      <c r="V48" s="74">
        <f t="shared" si="14"/>
        <v>0</v>
      </c>
      <c r="W48" s="67"/>
      <c r="X48" s="74">
        <f t="shared" si="15"/>
        <v>0</v>
      </c>
      <c r="Y48" s="74">
        <f t="shared" si="16"/>
        <v>0</v>
      </c>
      <c r="Z48" s="121">
        <f t="shared" si="17"/>
        <v>0</v>
      </c>
      <c r="AA48" s="148" t="str">
        <f t="shared" si="18"/>
        <v>OK</v>
      </c>
    </row>
    <row r="49" spans="1:27" ht="12.75">
      <c r="A49" s="112"/>
      <c r="B49" s="93" t="s">
        <v>56</v>
      </c>
      <c r="C49" s="95"/>
      <c r="D49" s="67">
        <v>40</v>
      </c>
      <c r="E49" s="76"/>
      <c r="F49" s="76">
        <v>0</v>
      </c>
      <c r="G49" s="74">
        <f t="shared" si="0"/>
        <v>0</v>
      </c>
      <c r="H49" s="96">
        <f t="shared" si="1"/>
        <v>0</v>
      </c>
      <c r="I49" s="74">
        <f t="shared" si="2"/>
        <v>0</v>
      </c>
      <c r="J49" s="71">
        <f t="shared" si="3"/>
        <v>0</v>
      </c>
      <c r="K49" s="74">
        <f t="shared" si="4"/>
        <v>0</v>
      </c>
      <c r="L49" s="96">
        <f t="shared" si="5"/>
        <v>0</v>
      </c>
      <c r="M49" s="74">
        <f t="shared" si="6"/>
        <v>0</v>
      </c>
      <c r="N49" s="74">
        <f t="shared" si="7"/>
        <v>0</v>
      </c>
      <c r="O49" s="74">
        <f t="shared" si="8"/>
        <v>0</v>
      </c>
      <c r="P49" s="67"/>
      <c r="Q49" s="74">
        <f t="shared" si="9"/>
        <v>0</v>
      </c>
      <c r="R49" s="74">
        <f t="shared" si="10"/>
        <v>0</v>
      </c>
      <c r="S49" s="96">
        <f t="shared" si="11"/>
        <v>0</v>
      </c>
      <c r="T49" s="74">
        <f t="shared" si="12"/>
        <v>0</v>
      </c>
      <c r="U49" s="74">
        <f t="shared" si="13"/>
        <v>0</v>
      </c>
      <c r="V49" s="74">
        <f t="shared" si="14"/>
        <v>0</v>
      </c>
      <c r="W49" s="67"/>
      <c r="X49" s="74">
        <f t="shared" si="15"/>
        <v>0</v>
      </c>
      <c r="Y49" s="74">
        <f t="shared" si="16"/>
        <v>0</v>
      </c>
      <c r="Z49" s="121">
        <f t="shared" si="17"/>
        <v>0</v>
      </c>
      <c r="AA49" s="148" t="str">
        <f t="shared" si="18"/>
        <v>OK</v>
      </c>
    </row>
    <row r="50" spans="1:27" ht="12.75">
      <c r="A50" s="112"/>
      <c r="B50" s="93" t="s">
        <v>56</v>
      </c>
      <c r="C50" s="95"/>
      <c r="D50" s="67">
        <v>40</v>
      </c>
      <c r="E50" s="76"/>
      <c r="F50" s="76">
        <v>0</v>
      </c>
      <c r="G50" s="74">
        <f t="shared" si="0"/>
        <v>0</v>
      </c>
      <c r="H50" s="96">
        <f t="shared" si="1"/>
        <v>0</v>
      </c>
      <c r="I50" s="97">
        <f t="shared" si="2"/>
        <v>0</v>
      </c>
      <c r="J50" s="71">
        <f t="shared" si="3"/>
        <v>0</v>
      </c>
      <c r="K50" s="87">
        <f t="shared" si="4"/>
        <v>0</v>
      </c>
      <c r="L50" s="98">
        <f t="shared" si="5"/>
        <v>0</v>
      </c>
      <c r="M50" s="97">
        <f t="shared" si="6"/>
        <v>0</v>
      </c>
      <c r="N50" s="87">
        <f t="shared" si="7"/>
        <v>0</v>
      </c>
      <c r="O50" s="87">
        <f t="shared" si="8"/>
        <v>0</v>
      </c>
      <c r="P50" s="67"/>
      <c r="Q50" s="87">
        <f t="shared" si="9"/>
        <v>0</v>
      </c>
      <c r="R50" s="87">
        <f t="shared" si="10"/>
        <v>0</v>
      </c>
      <c r="S50" s="98">
        <f t="shared" si="11"/>
        <v>0</v>
      </c>
      <c r="T50" s="97">
        <f t="shared" si="12"/>
        <v>0</v>
      </c>
      <c r="U50" s="87">
        <f t="shared" si="13"/>
        <v>0</v>
      </c>
      <c r="V50" s="87">
        <f t="shared" si="14"/>
        <v>0</v>
      </c>
      <c r="W50" s="67"/>
      <c r="X50" s="87">
        <f t="shared" si="15"/>
        <v>0</v>
      </c>
      <c r="Y50" s="87">
        <f t="shared" si="16"/>
        <v>0</v>
      </c>
      <c r="Z50" s="122">
        <f t="shared" si="17"/>
        <v>0</v>
      </c>
      <c r="AA50" s="148" t="str">
        <f t="shared" si="18"/>
        <v>OK</v>
      </c>
    </row>
    <row r="51" spans="1:27" ht="12.75">
      <c r="A51" s="109"/>
      <c r="D51" s="64"/>
      <c r="E51" s="64"/>
      <c r="F51" s="73"/>
      <c r="G51" s="73"/>
      <c r="H51" s="92"/>
      <c r="I51" s="74"/>
      <c r="J51" s="74"/>
      <c r="K51" s="74"/>
      <c r="L51" s="96"/>
      <c r="M51" s="74"/>
      <c r="N51" s="74"/>
      <c r="O51" s="74"/>
      <c r="P51" s="74"/>
      <c r="Q51" s="74"/>
      <c r="R51" s="74"/>
      <c r="S51" s="96"/>
      <c r="T51" s="74"/>
      <c r="U51" s="74"/>
      <c r="V51" s="74"/>
      <c r="W51" s="74"/>
      <c r="X51" s="74"/>
      <c r="Y51" s="74"/>
      <c r="Z51" s="121"/>
      <c r="AA51" s="147"/>
    </row>
    <row r="52" spans="1:27" ht="13.5" thickBot="1">
      <c r="A52" s="113" t="s">
        <v>59</v>
      </c>
      <c r="B52" s="56"/>
      <c r="C52" s="56"/>
      <c r="D52" s="64"/>
      <c r="E52" s="64"/>
      <c r="F52" s="73"/>
      <c r="G52" s="73"/>
      <c r="H52" s="92"/>
      <c r="I52" s="75">
        <f>SUM(I8:I50)</f>
        <v>0</v>
      </c>
      <c r="J52" s="74"/>
      <c r="K52" s="75">
        <f>SUM(K8:K50)</f>
        <v>0</v>
      </c>
      <c r="L52" s="99">
        <f>SUM(L8:L50)</f>
        <v>0</v>
      </c>
      <c r="M52" s="75">
        <f>SUM(M8:M50)</f>
        <v>0</v>
      </c>
      <c r="N52" s="75">
        <f>SUM(N8:N50)</f>
        <v>0</v>
      </c>
      <c r="O52" s="75">
        <f aca="true" t="shared" si="38" ref="O52:U52">SUM(O8:O50)</f>
        <v>0</v>
      </c>
      <c r="P52" s="74"/>
      <c r="Q52" s="75">
        <f t="shared" si="38"/>
        <v>0</v>
      </c>
      <c r="R52" s="75">
        <f t="shared" si="38"/>
        <v>0</v>
      </c>
      <c r="S52" s="99">
        <f t="shared" si="38"/>
        <v>0</v>
      </c>
      <c r="T52" s="75">
        <f t="shared" si="38"/>
        <v>0</v>
      </c>
      <c r="U52" s="75">
        <f t="shared" si="38"/>
        <v>0</v>
      </c>
      <c r="V52" s="75">
        <f>SUM(V8:V50)</f>
        <v>0</v>
      </c>
      <c r="W52" s="74"/>
      <c r="X52" s="75">
        <f>SUM(X8:X50)</f>
        <v>0</v>
      </c>
      <c r="Y52" s="75">
        <f>SUM(Y8:Y50)</f>
        <v>0</v>
      </c>
      <c r="Z52" s="123">
        <f>SUM(Z8:Z50)</f>
        <v>0</v>
      </c>
      <c r="AA52" s="147"/>
    </row>
    <row r="53" spans="1:27" ht="14.25" thickBot="1" thickTop="1">
      <c r="A53" s="117"/>
      <c r="B53" s="114"/>
      <c r="C53" s="114"/>
      <c r="D53" s="115"/>
      <c r="E53" s="115"/>
      <c r="F53" s="116"/>
      <c r="G53" s="116"/>
      <c r="H53" s="85"/>
      <c r="I53" s="85"/>
      <c r="J53" s="85"/>
      <c r="K53" s="85"/>
      <c r="L53" s="85"/>
      <c r="M53" s="86"/>
      <c r="N53" s="86"/>
      <c r="O53" s="86"/>
      <c r="P53" s="86"/>
      <c r="Q53" s="86"/>
      <c r="R53" s="86"/>
      <c r="S53" s="86"/>
      <c r="T53" s="86"/>
      <c r="U53" s="86"/>
      <c r="V53" s="86"/>
      <c r="W53" s="86"/>
      <c r="X53" s="86"/>
      <c r="Y53" s="86"/>
      <c r="Z53" s="124"/>
      <c r="AA53" s="149"/>
    </row>
    <row r="54" spans="4:26" ht="12.75">
      <c r="D54" s="64"/>
      <c r="E54" s="64"/>
      <c r="F54" s="73"/>
      <c r="G54" s="73"/>
      <c r="H54" s="74"/>
      <c r="I54" s="74"/>
      <c r="J54" s="74"/>
      <c r="K54" s="74"/>
      <c r="L54" s="74"/>
      <c r="M54" s="54"/>
      <c r="N54" s="54"/>
      <c r="O54" s="54"/>
      <c r="P54" s="54"/>
      <c r="Q54" s="54"/>
      <c r="R54" s="54"/>
      <c r="S54" s="54"/>
      <c r="T54" s="54"/>
      <c r="U54" s="54"/>
      <c r="V54" s="54"/>
      <c r="W54" s="54"/>
      <c r="X54" s="54"/>
      <c r="Y54" s="54"/>
      <c r="Z54" s="54"/>
    </row>
    <row r="55" spans="4:26" ht="12.75">
      <c r="D55" s="64"/>
      <c r="E55" s="64"/>
      <c r="F55" s="73"/>
      <c r="G55" s="73"/>
      <c r="H55" s="74"/>
      <c r="I55" s="74"/>
      <c r="J55" s="74"/>
      <c r="K55" s="74"/>
      <c r="L55" s="74"/>
      <c r="M55" s="54"/>
      <c r="N55" s="54"/>
      <c r="O55" s="54"/>
      <c r="P55" s="54"/>
      <c r="Q55" s="54"/>
      <c r="R55" s="54"/>
      <c r="S55" s="54"/>
      <c r="T55" s="54"/>
      <c r="U55" s="54"/>
      <c r="V55" s="54"/>
      <c r="W55" s="54"/>
      <c r="X55" s="54"/>
      <c r="Y55" s="54"/>
      <c r="Z55" s="54"/>
    </row>
    <row r="56" spans="4:26" ht="12.75">
      <c r="D56" s="64"/>
      <c r="E56" s="64"/>
      <c r="F56" s="73"/>
      <c r="G56" s="73"/>
      <c r="H56" s="74"/>
      <c r="I56" s="74"/>
      <c r="J56" s="74"/>
      <c r="K56" s="74"/>
      <c r="L56" s="74"/>
      <c r="M56" s="54"/>
      <c r="N56" s="54"/>
      <c r="O56" s="54"/>
      <c r="P56" s="54"/>
      <c r="Q56" s="54"/>
      <c r="R56" s="54"/>
      <c r="S56" s="54"/>
      <c r="T56" s="54"/>
      <c r="U56" s="54"/>
      <c r="V56" s="54"/>
      <c r="W56" s="54"/>
      <c r="X56" s="54"/>
      <c r="Y56" s="54"/>
      <c r="Z56" s="54"/>
    </row>
    <row r="57" spans="4:26" ht="12.75">
      <c r="D57" s="64"/>
      <c r="E57" s="64"/>
      <c r="F57" s="73"/>
      <c r="G57" s="73"/>
      <c r="H57" s="74"/>
      <c r="I57" s="74"/>
      <c r="J57" s="74"/>
      <c r="K57" s="74"/>
      <c r="L57" s="74"/>
      <c r="M57" s="54"/>
      <c r="N57" s="54"/>
      <c r="O57" s="54"/>
      <c r="P57" s="54"/>
      <c r="Q57" s="54"/>
      <c r="R57" s="54"/>
      <c r="S57" s="54"/>
      <c r="T57" s="54"/>
      <c r="U57" s="54"/>
      <c r="V57" s="54"/>
      <c r="W57" s="54"/>
      <c r="X57" s="54"/>
      <c r="Y57" s="54"/>
      <c r="Z57" s="54"/>
    </row>
    <row r="58" spans="4:26" ht="12.75">
      <c r="D58" s="64"/>
      <c r="E58" s="64"/>
      <c r="F58" s="73"/>
      <c r="G58" s="73"/>
      <c r="H58" s="74"/>
      <c r="I58" s="74"/>
      <c r="J58" s="74"/>
      <c r="K58" s="74"/>
      <c r="L58" s="74"/>
      <c r="M58" s="54"/>
      <c r="N58" s="54"/>
      <c r="O58" s="54"/>
      <c r="P58" s="54"/>
      <c r="Q58" s="54"/>
      <c r="R58" s="54"/>
      <c r="S58" s="54"/>
      <c r="T58" s="54"/>
      <c r="U58" s="54"/>
      <c r="V58" s="54"/>
      <c r="W58" s="54"/>
      <c r="X58" s="54"/>
      <c r="Y58" s="54"/>
      <c r="Z58" s="54"/>
    </row>
    <row r="59" spans="4:12" ht="12.75">
      <c r="D59" s="64"/>
      <c r="E59" s="64"/>
      <c r="F59" s="73"/>
      <c r="G59" s="73"/>
      <c r="H59" s="73"/>
      <c r="I59" s="73"/>
      <c r="J59" s="73"/>
      <c r="K59" s="73"/>
      <c r="L59" s="73"/>
    </row>
    <row r="60" spans="4:12" ht="12.75">
      <c r="D60" s="64"/>
      <c r="E60" s="64"/>
      <c r="F60" s="73"/>
      <c r="G60" s="73"/>
      <c r="H60" s="73"/>
      <c r="I60" s="73"/>
      <c r="J60" s="73"/>
      <c r="K60" s="73"/>
      <c r="L60" s="73"/>
    </row>
    <row r="61" spans="4:12" ht="12.75">
      <c r="D61" s="64"/>
      <c r="E61" s="64"/>
      <c r="F61" s="73"/>
      <c r="G61" s="73"/>
      <c r="H61" s="73"/>
      <c r="I61" s="73"/>
      <c r="J61" s="73"/>
      <c r="K61" s="73"/>
      <c r="L61" s="73"/>
    </row>
    <row r="62" spans="4:12" ht="12.75">
      <c r="D62" s="64"/>
      <c r="E62" s="64"/>
      <c r="F62" s="73"/>
      <c r="G62" s="73"/>
      <c r="H62" s="73"/>
      <c r="I62" s="73"/>
      <c r="J62" s="73"/>
      <c r="K62" s="73"/>
      <c r="L62" s="73"/>
    </row>
    <row r="63" spans="4:12" ht="12.75">
      <c r="D63" s="64"/>
      <c r="E63" s="64"/>
      <c r="F63" s="73"/>
      <c r="G63" s="73"/>
      <c r="H63" s="73"/>
      <c r="I63" s="73"/>
      <c r="J63" s="73"/>
      <c r="K63" s="73"/>
      <c r="L63" s="73"/>
    </row>
    <row r="64" spans="4:12" ht="12.75">
      <c r="D64" s="64"/>
      <c r="E64" s="64"/>
      <c r="F64" s="73"/>
      <c r="G64" s="73"/>
      <c r="H64" s="73"/>
      <c r="I64" s="73"/>
      <c r="J64" s="73"/>
      <c r="K64" s="73"/>
      <c r="L64" s="73"/>
    </row>
    <row r="65" spans="4:12" ht="12.75">
      <c r="D65" s="64"/>
      <c r="E65" s="64"/>
      <c r="F65" s="73"/>
      <c r="G65" s="73"/>
      <c r="H65" s="73"/>
      <c r="I65" s="73"/>
      <c r="J65" s="73"/>
      <c r="K65" s="73"/>
      <c r="L65" s="73"/>
    </row>
    <row r="66" spans="4:12" ht="12.75">
      <c r="D66" s="64"/>
      <c r="E66" s="64"/>
      <c r="F66" s="73"/>
      <c r="G66" s="73"/>
      <c r="H66" s="73"/>
      <c r="I66" s="73"/>
      <c r="J66" s="73"/>
      <c r="K66" s="73"/>
      <c r="L66" s="73"/>
    </row>
    <row r="67" spans="4:12" ht="12.75">
      <c r="D67" s="64"/>
      <c r="E67" s="64"/>
      <c r="F67" s="73"/>
      <c r="G67" s="73"/>
      <c r="H67" s="73"/>
      <c r="I67" s="73"/>
      <c r="J67" s="73"/>
      <c r="K67" s="73"/>
      <c r="L67" s="73"/>
    </row>
    <row r="68" spans="4:12" ht="12.75">
      <c r="D68" s="64"/>
      <c r="E68" s="64"/>
      <c r="F68" s="73"/>
      <c r="G68" s="73"/>
      <c r="H68" s="73"/>
      <c r="I68" s="73"/>
      <c r="J68" s="73"/>
      <c r="K68" s="73"/>
      <c r="L68" s="73"/>
    </row>
    <row r="69" spans="4:12" ht="12.75">
      <c r="D69" s="64"/>
      <c r="E69" s="64"/>
      <c r="F69" s="73"/>
      <c r="G69" s="73"/>
      <c r="H69" s="73"/>
      <c r="I69" s="73"/>
      <c r="J69" s="73"/>
      <c r="K69" s="73"/>
      <c r="L69" s="73"/>
    </row>
    <row r="70" spans="4:12" ht="12.75">
      <c r="D70" s="64"/>
      <c r="E70" s="64"/>
      <c r="F70" s="73"/>
      <c r="G70" s="73"/>
      <c r="H70" s="73"/>
      <c r="I70" s="73"/>
      <c r="J70" s="73"/>
      <c r="K70" s="73"/>
      <c r="L70" s="73"/>
    </row>
    <row r="71" spans="4:12" ht="12.75">
      <c r="D71" s="64"/>
      <c r="E71" s="64"/>
      <c r="F71" s="73"/>
      <c r="G71" s="73"/>
      <c r="H71" s="73"/>
      <c r="I71" s="73"/>
      <c r="J71" s="73"/>
      <c r="K71" s="73"/>
      <c r="L71" s="73"/>
    </row>
    <row r="72" spans="4:12" ht="12.75">
      <c r="D72" s="64"/>
      <c r="E72" s="64"/>
      <c r="F72" s="73"/>
      <c r="G72" s="73"/>
      <c r="H72" s="73"/>
      <c r="I72" s="73"/>
      <c r="J72" s="73"/>
      <c r="K72" s="73"/>
      <c r="L72" s="73"/>
    </row>
    <row r="73" spans="4:12" ht="12.75">
      <c r="D73" s="64"/>
      <c r="E73" s="64"/>
      <c r="F73" s="73"/>
      <c r="G73" s="73"/>
      <c r="H73" s="73"/>
      <c r="I73" s="73"/>
      <c r="J73" s="73"/>
      <c r="K73" s="73"/>
      <c r="L73" s="73"/>
    </row>
    <row r="74" spans="4:12" ht="12.75">
      <c r="D74" s="64"/>
      <c r="E74" s="64"/>
      <c r="F74" s="73"/>
      <c r="G74" s="73"/>
      <c r="H74" s="73"/>
      <c r="I74" s="73"/>
      <c r="J74" s="73"/>
      <c r="K74" s="73"/>
      <c r="L74" s="73"/>
    </row>
    <row r="75" spans="4:12" ht="12.75">
      <c r="D75" s="64"/>
      <c r="E75" s="64"/>
      <c r="F75" s="73"/>
      <c r="G75" s="73"/>
      <c r="H75" s="73"/>
      <c r="I75" s="73"/>
      <c r="J75" s="73"/>
      <c r="K75" s="73"/>
      <c r="L75" s="73"/>
    </row>
    <row r="76" spans="4:12" ht="12.75">
      <c r="D76" s="64"/>
      <c r="E76" s="64"/>
      <c r="F76" s="73"/>
      <c r="G76" s="73"/>
      <c r="H76" s="73"/>
      <c r="I76" s="73"/>
      <c r="J76" s="73"/>
      <c r="K76" s="73"/>
      <c r="L76" s="73"/>
    </row>
    <row r="77" spans="4:12" ht="12.75">
      <c r="D77" s="64"/>
      <c r="E77" s="64"/>
      <c r="F77" s="73"/>
      <c r="G77" s="73"/>
      <c r="H77" s="73"/>
      <c r="I77" s="73"/>
      <c r="J77" s="73"/>
      <c r="K77" s="73"/>
      <c r="L77" s="73"/>
    </row>
    <row r="78" spans="4:12" ht="12.75">
      <c r="D78" s="64"/>
      <c r="E78" s="64"/>
      <c r="F78" s="73"/>
      <c r="G78" s="73"/>
      <c r="H78" s="73"/>
      <c r="I78" s="73"/>
      <c r="J78" s="73"/>
      <c r="K78" s="73"/>
      <c r="L78" s="73"/>
    </row>
    <row r="79" spans="4:12" ht="12.75">
      <c r="D79" s="64"/>
      <c r="E79" s="64"/>
      <c r="F79" s="73"/>
      <c r="G79" s="73"/>
      <c r="H79" s="73"/>
      <c r="I79" s="73"/>
      <c r="J79" s="73"/>
      <c r="K79" s="73"/>
      <c r="L79" s="73"/>
    </row>
    <row r="80" spans="4:12" ht="12.75">
      <c r="D80" s="64"/>
      <c r="E80" s="64"/>
      <c r="F80" s="73"/>
      <c r="G80" s="73"/>
      <c r="H80" s="73"/>
      <c r="I80" s="73"/>
      <c r="J80" s="73"/>
      <c r="K80" s="73"/>
      <c r="L80" s="73"/>
    </row>
    <row r="81" spans="4:12" ht="12.75">
      <c r="D81" s="73"/>
      <c r="E81" s="73"/>
      <c r="F81" s="73"/>
      <c r="G81" s="73"/>
      <c r="H81" s="73"/>
      <c r="I81" s="73"/>
      <c r="J81" s="73"/>
      <c r="K81" s="73"/>
      <c r="L81" s="73"/>
    </row>
    <row r="82" spans="4:12" ht="12.75">
      <c r="D82" s="73"/>
      <c r="E82" s="73"/>
      <c r="F82" s="73"/>
      <c r="G82" s="73"/>
      <c r="H82" s="73"/>
      <c r="I82" s="73"/>
      <c r="J82" s="73"/>
      <c r="K82" s="73"/>
      <c r="L82" s="73"/>
    </row>
    <row r="83" spans="4:12" ht="12.75">
      <c r="D83" s="73"/>
      <c r="E83" s="73"/>
      <c r="F83" s="73"/>
      <c r="G83" s="73"/>
      <c r="H83" s="73"/>
      <c r="I83" s="73"/>
      <c r="J83" s="73"/>
      <c r="K83" s="73"/>
      <c r="L83" s="73"/>
    </row>
    <row r="84" spans="4:12" ht="12.75">
      <c r="D84" s="73"/>
      <c r="E84" s="73"/>
      <c r="F84" s="73"/>
      <c r="G84" s="73"/>
      <c r="H84" s="73"/>
      <c r="I84" s="73"/>
      <c r="J84" s="73"/>
      <c r="K84" s="73"/>
      <c r="L84" s="73"/>
    </row>
    <row r="85" spans="4:12" ht="12.75">
      <c r="D85" s="73"/>
      <c r="E85" s="73"/>
      <c r="F85" s="73"/>
      <c r="G85" s="73"/>
      <c r="H85" s="73"/>
      <c r="I85" s="73"/>
      <c r="J85" s="73"/>
      <c r="K85" s="73"/>
      <c r="L85" s="73"/>
    </row>
    <row r="86" spans="4:12" ht="12.75">
      <c r="D86" s="73"/>
      <c r="E86" s="73"/>
      <c r="F86" s="73"/>
      <c r="G86" s="73"/>
      <c r="H86" s="73"/>
      <c r="I86" s="73"/>
      <c r="J86" s="73"/>
      <c r="K86" s="73"/>
      <c r="L86" s="73"/>
    </row>
    <row r="87" spans="4:12" ht="12.75">
      <c r="D87" s="73"/>
      <c r="E87" s="73"/>
      <c r="F87" s="73"/>
      <c r="G87" s="73"/>
      <c r="H87" s="73"/>
      <c r="I87" s="73"/>
      <c r="J87" s="73"/>
      <c r="K87" s="73"/>
      <c r="L87" s="73"/>
    </row>
    <row r="88" spans="4:12" ht="12.75">
      <c r="D88" s="73"/>
      <c r="E88" s="73"/>
      <c r="F88" s="73"/>
      <c r="G88" s="73"/>
      <c r="H88" s="73"/>
      <c r="I88" s="73"/>
      <c r="J88" s="73"/>
      <c r="K88" s="73"/>
      <c r="L88" s="73"/>
    </row>
    <row r="89" spans="4:12" ht="12.75">
      <c r="D89" s="73"/>
      <c r="E89" s="73"/>
      <c r="F89" s="73"/>
      <c r="G89" s="73"/>
      <c r="H89" s="73"/>
      <c r="I89" s="73"/>
      <c r="J89" s="73"/>
      <c r="K89" s="73"/>
      <c r="L89" s="73"/>
    </row>
    <row r="90" spans="4:12" ht="12.75">
      <c r="D90" s="73"/>
      <c r="E90" s="73"/>
      <c r="F90" s="73"/>
      <c r="G90" s="73"/>
      <c r="H90" s="73"/>
      <c r="I90" s="73"/>
      <c r="J90" s="73"/>
      <c r="K90" s="73"/>
      <c r="L90" s="73"/>
    </row>
    <row r="91" spans="4:12" ht="12.75">
      <c r="D91" s="73"/>
      <c r="E91" s="73"/>
      <c r="F91" s="73"/>
      <c r="G91" s="73"/>
      <c r="H91" s="73"/>
      <c r="I91" s="73"/>
      <c r="J91" s="73"/>
      <c r="K91" s="73"/>
      <c r="L91" s="73"/>
    </row>
    <row r="92" spans="4:12" ht="12.75">
      <c r="D92" s="73"/>
      <c r="E92" s="73"/>
      <c r="F92" s="73"/>
      <c r="G92" s="73"/>
      <c r="H92" s="73"/>
      <c r="I92" s="73"/>
      <c r="J92" s="73"/>
      <c r="K92" s="73"/>
      <c r="L92" s="73"/>
    </row>
    <row r="93" spans="4:12" ht="12.75">
      <c r="D93" s="73"/>
      <c r="E93" s="73"/>
      <c r="F93" s="73"/>
      <c r="G93" s="73"/>
      <c r="H93" s="73"/>
      <c r="I93" s="73"/>
      <c r="J93" s="73"/>
      <c r="K93" s="73"/>
      <c r="L93" s="73"/>
    </row>
    <row r="94" spans="4:12" ht="12.75">
      <c r="D94" s="73"/>
      <c r="E94" s="73"/>
      <c r="F94" s="73"/>
      <c r="G94" s="73"/>
      <c r="H94" s="73"/>
      <c r="I94" s="73"/>
      <c r="J94" s="73"/>
      <c r="K94" s="73"/>
      <c r="L94" s="73"/>
    </row>
    <row r="95" spans="4:12" ht="12.75">
      <c r="D95" s="73"/>
      <c r="E95" s="73"/>
      <c r="F95" s="73"/>
      <c r="G95" s="73"/>
      <c r="H95" s="73"/>
      <c r="I95" s="73"/>
      <c r="J95" s="73"/>
      <c r="K95" s="73"/>
      <c r="L95" s="73"/>
    </row>
    <row r="96" spans="4:12" ht="12.75">
      <c r="D96" s="73"/>
      <c r="E96" s="73"/>
      <c r="F96" s="73"/>
      <c r="G96" s="73"/>
      <c r="H96" s="73"/>
      <c r="I96" s="73"/>
      <c r="J96" s="73"/>
      <c r="K96" s="73"/>
      <c r="L96" s="73"/>
    </row>
    <row r="97" spans="4:12" ht="12.75">
      <c r="D97" s="73"/>
      <c r="E97" s="73"/>
      <c r="F97" s="73"/>
      <c r="G97" s="73"/>
      <c r="H97" s="73"/>
      <c r="I97" s="73"/>
      <c r="J97" s="73"/>
      <c r="K97" s="73"/>
      <c r="L97" s="73"/>
    </row>
    <row r="98" spans="4:12" ht="12.75">
      <c r="D98" s="73"/>
      <c r="E98" s="73"/>
      <c r="F98" s="73"/>
      <c r="G98" s="73"/>
      <c r="H98" s="73"/>
      <c r="I98" s="73"/>
      <c r="J98" s="73"/>
      <c r="K98" s="73"/>
      <c r="L98" s="73"/>
    </row>
    <row r="99" spans="4:12" ht="12.75">
      <c r="D99" s="73"/>
      <c r="E99" s="73"/>
      <c r="F99" s="73"/>
      <c r="G99" s="73"/>
      <c r="H99" s="73"/>
      <c r="I99" s="73"/>
      <c r="J99" s="73"/>
      <c r="K99" s="73"/>
      <c r="L99" s="73"/>
    </row>
    <row r="100" spans="4:12" ht="12.75">
      <c r="D100" s="73"/>
      <c r="E100" s="73"/>
      <c r="F100" s="73"/>
      <c r="G100" s="73"/>
      <c r="H100" s="73"/>
      <c r="I100" s="73"/>
      <c r="J100" s="73"/>
      <c r="K100" s="73"/>
      <c r="L100" s="73"/>
    </row>
    <row r="101" spans="4:12" ht="12.75">
      <c r="D101" s="73"/>
      <c r="E101" s="73"/>
      <c r="F101" s="73"/>
      <c r="G101" s="73"/>
      <c r="H101" s="73"/>
      <c r="I101" s="73"/>
      <c r="J101" s="73"/>
      <c r="K101" s="73"/>
      <c r="L101" s="73"/>
    </row>
    <row r="102" spans="4:12" ht="12.75">
      <c r="D102" s="73"/>
      <c r="E102" s="73"/>
      <c r="F102" s="73"/>
      <c r="G102" s="73"/>
      <c r="H102" s="73"/>
      <c r="I102" s="73"/>
      <c r="J102" s="73"/>
      <c r="K102" s="73"/>
      <c r="L102" s="73"/>
    </row>
    <row r="103" spans="4:12" ht="12.75">
      <c r="D103" s="73"/>
      <c r="E103" s="73"/>
      <c r="F103" s="73"/>
      <c r="G103" s="73"/>
      <c r="H103" s="73"/>
      <c r="I103" s="73"/>
      <c r="J103" s="73"/>
      <c r="K103" s="73"/>
      <c r="L103" s="73"/>
    </row>
    <row r="104" spans="4:12" ht="12.75">
      <c r="D104" s="73"/>
      <c r="E104" s="73"/>
      <c r="F104" s="73"/>
      <c r="G104" s="73"/>
      <c r="H104" s="73"/>
      <c r="I104" s="73"/>
      <c r="J104" s="73"/>
      <c r="K104" s="73"/>
      <c r="L104" s="73"/>
    </row>
    <row r="105" spans="4:12" ht="12.75">
      <c r="D105" s="73"/>
      <c r="E105" s="73"/>
      <c r="F105" s="73"/>
      <c r="G105" s="73"/>
      <c r="H105" s="73"/>
      <c r="I105" s="73"/>
      <c r="J105" s="73"/>
      <c r="K105" s="73"/>
      <c r="L105" s="73"/>
    </row>
    <row r="106" spans="4:12" ht="12.75">
      <c r="D106" s="73"/>
      <c r="E106" s="73"/>
      <c r="F106" s="73"/>
      <c r="G106" s="73"/>
      <c r="H106" s="73"/>
      <c r="I106" s="73"/>
      <c r="J106" s="73"/>
      <c r="K106" s="73"/>
      <c r="L106" s="73"/>
    </row>
    <row r="107" spans="4:12" ht="12.75">
      <c r="D107" s="73"/>
      <c r="E107" s="73"/>
      <c r="F107" s="73"/>
      <c r="G107" s="73"/>
      <c r="H107" s="73"/>
      <c r="I107" s="73"/>
      <c r="J107" s="73"/>
      <c r="K107" s="73"/>
      <c r="L107" s="73"/>
    </row>
    <row r="108" spans="4:12" ht="12.75">
      <c r="D108" s="73"/>
      <c r="E108" s="73"/>
      <c r="F108" s="73"/>
      <c r="G108" s="73"/>
      <c r="H108" s="73"/>
      <c r="I108" s="73"/>
      <c r="J108" s="73"/>
      <c r="K108" s="73"/>
      <c r="L108" s="73"/>
    </row>
    <row r="109" spans="4:12" ht="12.75">
      <c r="D109" s="73"/>
      <c r="E109" s="73"/>
      <c r="F109" s="73"/>
      <c r="G109" s="73"/>
      <c r="H109" s="73"/>
      <c r="I109" s="73"/>
      <c r="J109" s="73"/>
      <c r="K109" s="73"/>
      <c r="L109" s="73"/>
    </row>
    <row r="110" spans="4:12" ht="12.75">
      <c r="D110" s="73"/>
      <c r="E110" s="73"/>
      <c r="F110" s="73"/>
      <c r="G110" s="73"/>
      <c r="H110" s="73"/>
      <c r="I110" s="73"/>
      <c r="J110" s="73"/>
      <c r="K110" s="73"/>
      <c r="L110" s="73"/>
    </row>
    <row r="111" spans="4:12" ht="12.75">
      <c r="D111" s="73"/>
      <c r="E111" s="73"/>
      <c r="F111" s="73"/>
      <c r="G111" s="73"/>
      <c r="H111" s="73"/>
      <c r="I111" s="73"/>
      <c r="J111" s="73"/>
      <c r="K111" s="73"/>
      <c r="L111" s="73"/>
    </row>
    <row r="112" spans="4:12" ht="12.75">
      <c r="D112" s="73"/>
      <c r="E112" s="73"/>
      <c r="F112" s="73"/>
      <c r="G112" s="73"/>
      <c r="H112" s="73"/>
      <c r="I112" s="73"/>
      <c r="J112" s="73"/>
      <c r="K112" s="73"/>
      <c r="L112" s="73"/>
    </row>
    <row r="113" spans="4:12" ht="12.75">
      <c r="D113" s="73"/>
      <c r="E113" s="73"/>
      <c r="F113" s="73"/>
      <c r="G113" s="73"/>
      <c r="H113" s="73"/>
      <c r="I113" s="73"/>
      <c r="J113" s="73"/>
      <c r="K113" s="73"/>
      <c r="L113" s="73"/>
    </row>
    <row r="114" spans="4:12" ht="12.75">
      <c r="D114" s="73"/>
      <c r="E114" s="73"/>
      <c r="F114" s="73"/>
      <c r="G114" s="73"/>
      <c r="H114" s="73"/>
      <c r="I114" s="73"/>
      <c r="J114" s="73"/>
      <c r="K114" s="73"/>
      <c r="L114" s="73"/>
    </row>
    <row r="115" spans="4:12" ht="12.75">
      <c r="D115" s="73"/>
      <c r="E115" s="73"/>
      <c r="F115" s="73"/>
      <c r="G115" s="73"/>
      <c r="H115" s="73"/>
      <c r="I115" s="73"/>
      <c r="J115" s="73"/>
      <c r="K115" s="73"/>
      <c r="L115" s="73"/>
    </row>
    <row r="116" spans="4:12" ht="12.75">
      <c r="D116" s="73"/>
      <c r="E116" s="73"/>
      <c r="F116" s="73"/>
      <c r="G116" s="73"/>
      <c r="H116" s="73"/>
      <c r="I116" s="73"/>
      <c r="J116" s="73"/>
      <c r="K116" s="73"/>
      <c r="L116" s="73"/>
    </row>
    <row r="117" spans="4:12" ht="12.75">
      <c r="D117" s="73"/>
      <c r="E117" s="73"/>
      <c r="F117" s="73"/>
      <c r="G117" s="73"/>
      <c r="H117" s="73"/>
      <c r="I117" s="73"/>
      <c r="J117" s="73"/>
      <c r="K117" s="73"/>
      <c r="L117" s="73"/>
    </row>
    <row r="118" spans="4:12" ht="12.75">
      <c r="D118" s="73"/>
      <c r="E118" s="73"/>
      <c r="F118" s="73"/>
      <c r="G118" s="73"/>
      <c r="H118" s="73"/>
      <c r="I118" s="73"/>
      <c r="J118" s="73"/>
      <c r="K118" s="73"/>
      <c r="L118" s="73"/>
    </row>
    <row r="119" spans="4:12" ht="12.75">
      <c r="D119" s="73"/>
      <c r="E119" s="73"/>
      <c r="F119" s="73"/>
      <c r="G119" s="73"/>
      <c r="H119" s="73"/>
      <c r="I119" s="73"/>
      <c r="J119" s="73"/>
      <c r="K119" s="73"/>
      <c r="L119" s="73"/>
    </row>
    <row r="120" spans="4:12" ht="12.75">
      <c r="D120" s="73"/>
      <c r="E120" s="73"/>
      <c r="F120" s="73"/>
      <c r="G120" s="73"/>
      <c r="H120" s="73"/>
      <c r="I120" s="73"/>
      <c r="J120" s="73"/>
      <c r="K120" s="73"/>
      <c r="L120" s="73"/>
    </row>
    <row r="121" spans="4:12" ht="12.75">
      <c r="D121" s="73"/>
      <c r="E121" s="73"/>
      <c r="F121" s="73"/>
      <c r="G121" s="73"/>
      <c r="H121" s="73"/>
      <c r="I121" s="73"/>
      <c r="J121" s="73"/>
      <c r="K121" s="73"/>
      <c r="L121" s="73"/>
    </row>
    <row r="122" spans="4:12" ht="12.75">
      <c r="D122" s="73"/>
      <c r="E122" s="73"/>
      <c r="F122" s="73"/>
      <c r="G122" s="73"/>
      <c r="H122" s="73"/>
      <c r="I122" s="73"/>
      <c r="J122" s="73"/>
      <c r="K122" s="73"/>
      <c r="L122" s="73"/>
    </row>
    <row r="123" spans="4:12" ht="12.75">
      <c r="D123" s="73"/>
      <c r="E123" s="73"/>
      <c r="F123" s="73"/>
      <c r="G123" s="73"/>
      <c r="H123" s="73"/>
      <c r="I123" s="73"/>
      <c r="J123" s="73"/>
      <c r="K123" s="73"/>
      <c r="L123" s="73"/>
    </row>
    <row r="124" spans="4:12" ht="12.75">
      <c r="D124" s="73"/>
      <c r="E124" s="73"/>
      <c r="F124" s="73"/>
      <c r="G124" s="73"/>
      <c r="H124" s="73"/>
      <c r="I124" s="73"/>
      <c r="J124" s="73"/>
      <c r="K124" s="73"/>
      <c r="L124" s="73"/>
    </row>
    <row r="125" spans="4:12" ht="12.75">
      <c r="D125" s="73"/>
      <c r="E125" s="73"/>
      <c r="F125" s="73"/>
      <c r="G125" s="73"/>
      <c r="H125" s="73"/>
      <c r="I125" s="73"/>
      <c r="J125" s="73"/>
      <c r="K125" s="73"/>
      <c r="L125" s="73"/>
    </row>
    <row r="126" spans="4:12" ht="12.75">
      <c r="D126" s="73"/>
      <c r="E126" s="73"/>
      <c r="F126" s="73"/>
      <c r="G126" s="73"/>
      <c r="H126" s="73"/>
      <c r="I126" s="73"/>
      <c r="J126" s="73"/>
      <c r="K126" s="73"/>
      <c r="L126" s="73"/>
    </row>
    <row r="127" spans="4:12" ht="12.75">
      <c r="D127" s="73"/>
      <c r="E127" s="73"/>
      <c r="F127" s="73"/>
      <c r="G127" s="73"/>
      <c r="H127" s="73"/>
      <c r="I127" s="73"/>
      <c r="J127" s="73"/>
      <c r="K127" s="73"/>
      <c r="L127" s="73"/>
    </row>
    <row r="128" spans="4:12" ht="12.75">
      <c r="D128" s="73"/>
      <c r="E128" s="73"/>
      <c r="F128" s="73"/>
      <c r="G128" s="73"/>
      <c r="H128" s="73"/>
      <c r="I128" s="73"/>
      <c r="J128" s="73"/>
      <c r="K128" s="73"/>
      <c r="L128" s="73"/>
    </row>
    <row r="129" spans="4:12" ht="12.75">
      <c r="D129" s="73"/>
      <c r="E129" s="73"/>
      <c r="F129" s="73"/>
      <c r="G129" s="73"/>
      <c r="H129" s="73"/>
      <c r="I129" s="73"/>
      <c r="J129" s="73"/>
      <c r="K129" s="73"/>
      <c r="L129" s="73"/>
    </row>
    <row r="130" spans="4:12" ht="12.75">
      <c r="D130" s="73"/>
      <c r="E130" s="73"/>
      <c r="F130" s="73"/>
      <c r="G130" s="73"/>
      <c r="H130" s="73"/>
      <c r="I130" s="73"/>
      <c r="J130" s="73"/>
      <c r="K130" s="73"/>
      <c r="L130" s="73"/>
    </row>
    <row r="131" spans="4:12" ht="12.75">
      <c r="D131" s="73"/>
      <c r="E131" s="73"/>
      <c r="F131" s="73"/>
      <c r="G131" s="73"/>
      <c r="H131" s="73"/>
      <c r="I131" s="73"/>
      <c r="J131" s="73"/>
      <c r="K131" s="73"/>
      <c r="L131" s="73"/>
    </row>
    <row r="132" spans="4:12" ht="12.75">
      <c r="D132" s="73"/>
      <c r="E132" s="73"/>
      <c r="F132" s="73"/>
      <c r="G132" s="73"/>
      <c r="H132" s="73"/>
      <c r="I132" s="73"/>
      <c r="J132" s="73"/>
      <c r="K132" s="73"/>
      <c r="L132" s="73"/>
    </row>
    <row r="133" spans="4:12" ht="12.75">
      <c r="D133" s="73"/>
      <c r="E133" s="73"/>
      <c r="F133" s="73"/>
      <c r="G133" s="73"/>
      <c r="H133" s="73"/>
      <c r="I133" s="73"/>
      <c r="J133" s="73"/>
      <c r="K133" s="73"/>
      <c r="L133" s="73"/>
    </row>
    <row r="134" spans="4:12" ht="12.75">
      <c r="D134" s="73"/>
      <c r="E134" s="73"/>
      <c r="F134" s="73"/>
      <c r="G134" s="73"/>
      <c r="H134" s="73"/>
      <c r="I134" s="73"/>
      <c r="J134" s="73"/>
      <c r="K134" s="73"/>
      <c r="L134" s="73"/>
    </row>
    <row r="135" spans="4:12" ht="12.75">
      <c r="D135" s="73"/>
      <c r="E135" s="73"/>
      <c r="F135" s="73"/>
      <c r="G135" s="73"/>
      <c r="H135" s="73"/>
      <c r="I135" s="73"/>
      <c r="J135" s="73"/>
      <c r="K135" s="73"/>
      <c r="L135" s="73"/>
    </row>
    <row r="136" spans="4:12" ht="12.75">
      <c r="D136" s="73"/>
      <c r="E136" s="73"/>
      <c r="F136" s="73"/>
      <c r="G136" s="73"/>
      <c r="H136" s="73"/>
      <c r="I136" s="73"/>
      <c r="J136" s="73"/>
      <c r="K136" s="73"/>
      <c r="L136" s="73"/>
    </row>
    <row r="137" spans="4:12" ht="12.75">
      <c r="D137" s="73"/>
      <c r="E137" s="73"/>
      <c r="F137" s="73"/>
      <c r="G137" s="73"/>
      <c r="H137" s="73"/>
      <c r="I137" s="73"/>
      <c r="J137" s="73"/>
      <c r="K137" s="73"/>
      <c r="L137" s="73"/>
    </row>
    <row r="138" spans="4:12" ht="12.75">
      <c r="D138" s="73"/>
      <c r="E138" s="73"/>
      <c r="F138" s="73"/>
      <c r="G138" s="73"/>
      <c r="H138" s="73"/>
      <c r="I138" s="73"/>
      <c r="J138" s="73"/>
      <c r="K138" s="73"/>
      <c r="L138" s="73"/>
    </row>
    <row r="139" spans="4:12" ht="12.75">
      <c r="D139" s="73"/>
      <c r="E139" s="73"/>
      <c r="F139" s="73"/>
      <c r="G139" s="73"/>
      <c r="H139" s="73"/>
      <c r="I139" s="73"/>
      <c r="J139" s="73"/>
      <c r="K139" s="73"/>
      <c r="L139" s="73"/>
    </row>
    <row r="140" spans="4:12" ht="12.75">
      <c r="D140" s="73"/>
      <c r="E140" s="73"/>
      <c r="F140" s="73"/>
      <c r="G140" s="73"/>
      <c r="H140" s="73"/>
      <c r="I140" s="73"/>
      <c r="J140" s="73"/>
      <c r="K140" s="73"/>
      <c r="L140" s="73"/>
    </row>
    <row r="141" spans="4:12" ht="12.75">
      <c r="D141" s="73"/>
      <c r="E141" s="73"/>
      <c r="F141" s="73"/>
      <c r="G141" s="73"/>
      <c r="H141" s="73"/>
      <c r="I141" s="73"/>
      <c r="J141" s="73"/>
      <c r="K141" s="73"/>
      <c r="L141" s="73"/>
    </row>
    <row r="142" spans="4:12" ht="12.75">
      <c r="D142" s="73"/>
      <c r="E142" s="73"/>
      <c r="F142" s="73"/>
      <c r="G142" s="73"/>
      <c r="H142" s="73"/>
      <c r="I142" s="73"/>
      <c r="J142" s="73"/>
      <c r="K142" s="73"/>
      <c r="L142" s="73"/>
    </row>
    <row r="143" spans="4:12" ht="12.75">
      <c r="D143" s="73"/>
      <c r="E143" s="73"/>
      <c r="F143" s="73"/>
      <c r="G143" s="73"/>
      <c r="H143" s="73"/>
      <c r="I143" s="73"/>
      <c r="J143" s="73"/>
      <c r="K143" s="73"/>
      <c r="L143" s="73"/>
    </row>
    <row r="144" spans="4:12" ht="12.75">
      <c r="D144" s="73"/>
      <c r="E144" s="73"/>
      <c r="F144" s="73"/>
      <c r="G144" s="73"/>
      <c r="H144" s="73"/>
      <c r="I144" s="73"/>
      <c r="J144" s="73"/>
      <c r="K144" s="73"/>
      <c r="L144" s="73"/>
    </row>
    <row r="145" spans="4:12" ht="12.75">
      <c r="D145" s="73"/>
      <c r="E145" s="73"/>
      <c r="F145" s="73"/>
      <c r="G145" s="73"/>
      <c r="H145" s="73"/>
      <c r="I145" s="73"/>
      <c r="J145" s="73"/>
      <c r="K145" s="73"/>
      <c r="L145" s="73"/>
    </row>
    <row r="146" spans="4:12" ht="12.75">
      <c r="D146" s="73"/>
      <c r="E146" s="73"/>
      <c r="F146" s="73"/>
      <c r="G146" s="73"/>
      <c r="H146" s="73"/>
      <c r="I146" s="73"/>
      <c r="J146" s="73"/>
      <c r="K146" s="73"/>
      <c r="L146" s="73"/>
    </row>
    <row r="147" spans="4:12" ht="12.75">
      <c r="D147" s="73"/>
      <c r="E147" s="73"/>
      <c r="F147" s="73"/>
      <c r="G147" s="73"/>
      <c r="H147" s="73"/>
      <c r="I147" s="73"/>
      <c r="J147" s="73"/>
      <c r="K147" s="73"/>
      <c r="L147" s="73"/>
    </row>
    <row r="148" spans="4:12" ht="12.75">
      <c r="D148" s="73"/>
      <c r="E148" s="73"/>
      <c r="F148" s="73"/>
      <c r="G148" s="73"/>
      <c r="H148" s="73"/>
      <c r="I148" s="73"/>
      <c r="J148" s="73"/>
      <c r="K148" s="73"/>
      <c r="L148" s="73"/>
    </row>
    <row r="149" spans="4:12" ht="12.75">
      <c r="D149" s="73"/>
      <c r="E149" s="73"/>
      <c r="F149" s="73"/>
      <c r="G149" s="73"/>
      <c r="H149" s="73"/>
      <c r="I149" s="73"/>
      <c r="J149" s="73"/>
      <c r="K149" s="73"/>
      <c r="L149" s="73"/>
    </row>
    <row r="150" spans="4:12" ht="12.75">
      <c r="D150" s="73"/>
      <c r="E150" s="73"/>
      <c r="F150" s="73"/>
      <c r="G150" s="73"/>
      <c r="H150" s="73"/>
      <c r="I150" s="73"/>
      <c r="J150" s="73"/>
      <c r="K150" s="73"/>
      <c r="L150" s="73"/>
    </row>
    <row r="151" spans="4:12" ht="12.75">
      <c r="D151" s="73"/>
      <c r="E151" s="73"/>
      <c r="F151" s="73"/>
      <c r="G151" s="73"/>
      <c r="H151" s="73"/>
      <c r="I151" s="73"/>
      <c r="J151" s="73"/>
      <c r="K151" s="73"/>
      <c r="L151" s="73"/>
    </row>
    <row r="152" spans="4:12" ht="12.75">
      <c r="D152" s="73"/>
      <c r="E152" s="73"/>
      <c r="F152" s="73"/>
      <c r="G152" s="73"/>
      <c r="H152" s="73"/>
      <c r="I152" s="73"/>
      <c r="J152" s="73"/>
      <c r="K152" s="73"/>
      <c r="L152" s="73"/>
    </row>
    <row r="153" spans="4:12" ht="12.75">
      <c r="D153" s="73"/>
      <c r="E153" s="73"/>
      <c r="F153" s="73"/>
      <c r="G153" s="73"/>
      <c r="H153" s="73"/>
      <c r="I153" s="73"/>
      <c r="J153" s="73"/>
      <c r="K153" s="73"/>
      <c r="L153" s="73"/>
    </row>
    <row r="154" spans="4:12" ht="12.75">
      <c r="D154" s="73"/>
      <c r="E154" s="73"/>
      <c r="F154" s="73"/>
      <c r="G154" s="73"/>
      <c r="H154" s="73"/>
      <c r="I154" s="73"/>
      <c r="J154" s="73"/>
      <c r="K154" s="73"/>
      <c r="L154" s="73"/>
    </row>
    <row r="155" spans="4:12" ht="12.75">
      <c r="D155" s="73"/>
      <c r="E155" s="73"/>
      <c r="F155" s="73"/>
      <c r="G155" s="73"/>
      <c r="H155" s="73"/>
      <c r="I155" s="73"/>
      <c r="J155" s="73"/>
      <c r="K155" s="73"/>
      <c r="L155" s="73"/>
    </row>
    <row r="156" spans="4:12" ht="12.75">
      <c r="D156" s="73"/>
      <c r="E156" s="73"/>
      <c r="F156" s="73"/>
      <c r="G156" s="73"/>
      <c r="H156" s="73"/>
      <c r="I156" s="73"/>
      <c r="J156" s="73"/>
      <c r="K156" s="73"/>
      <c r="L156" s="73"/>
    </row>
    <row r="157" spans="4:12" ht="12.75">
      <c r="D157" s="73"/>
      <c r="E157" s="73"/>
      <c r="F157" s="73"/>
      <c r="G157" s="73"/>
      <c r="H157" s="73"/>
      <c r="I157" s="73"/>
      <c r="J157" s="73"/>
      <c r="K157" s="73"/>
      <c r="L157" s="73"/>
    </row>
    <row r="158" spans="4:12" ht="12.75">
      <c r="D158" s="73"/>
      <c r="E158" s="73"/>
      <c r="F158" s="73"/>
      <c r="G158" s="73"/>
      <c r="H158" s="73"/>
      <c r="I158" s="73"/>
      <c r="J158" s="73"/>
      <c r="K158" s="73"/>
      <c r="L158" s="73"/>
    </row>
    <row r="159" spans="4:12" ht="12.75">
      <c r="D159" s="73"/>
      <c r="E159" s="73"/>
      <c r="F159" s="73"/>
      <c r="G159" s="73"/>
      <c r="H159" s="73"/>
      <c r="I159" s="73"/>
      <c r="J159" s="73"/>
      <c r="K159" s="73"/>
      <c r="L159" s="73"/>
    </row>
    <row r="160" spans="4:12" ht="12.75">
      <c r="D160" s="73"/>
      <c r="E160" s="73"/>
      <c r="F160" s="73"/>
      <c r="G160" s="73"/>
      <c r="H160" s="73"/>
      <c r="I160" s="73"/>
      <c r="J160" s="73"/>
      <c r="K160" s="73"/>
      <c r="L160" s="73"/>
    </row>
  </sheetData>
  <printOptions horizontalCentered="1"/>
  <pageMargins left="0.25" right="0.25" top="0.5" bottom="0.5" header="0.5" footer="0.5"/>
  <pageSetup fitToHeight="1" fitToWidth="1" horizontalDpi="600" verticalDpi="600" orientation="landscape" paperSize="5" scale="54" r:id="rId1"/>
</worksheet>
</file>

<file path=xl/worksheets/sheet6.xml><?xml version="1.0" encoding="utf-8"?>
<worksheet xmlns="http://schemas.openxmlformats.org/spreadsheetml/2006/main" xmlns:r="http://schemas.openxmlformats.org/officeDocument/2006/relationships">
  <sheetPr>
    <pageSetUpPr fitToPage="1"/>
  </sheetPr>
  <dimension ref="A1:AH160"/>
  <sheetViews>
    <sheetView zoomScale="75" zoomScaleNormal="75" workbookViewId="0" topLeftCell="A1">
      <selection activeCell="A1" sqref="A1"/>
    </sheetView>
  </sheetViews>
  <sheetFormatPr defaultColWidth="9.140625" defaultRowHeight="12.75"/>
  <cols>
    <col min="1" max="1" width="24.7109375" style="55" customWidth="1"/>
    <col min="2" max="2" width="12.7109375" style="55" customWidth="1"/>
    <col min="3" max="3" width="10.7109375" style="55" customWidth="1"/>
    <col min="4" max="4" width="9.7109375" style="55" customWidth="1"/>
    <col min="5" max="9" width="12.7109375" style="55" customWidth="1"/>
    <col min="10" max="10" width="10.7109375" style="55" customWidth="1"/>
    <col min="11" max="11" width="13.7109375" style="55" customWidth="1"/>
    <col min="12" max="15" width="12.7109375" style="55" customWidth="1"/>
    <col min="16" max="16" width="8.7109375" style="55" customWidth="1"/>
    <col min="17" max="17" width="12.7109375" style="55" customWidth="1"/>
    <col min="18" max="18" width="13.7109375" style="55" customWidth="1"/>
    <col min="19" max="22" width="12.7109375" style="55" customWidth="1"/>
    <col min="23" max="23" width="8.7109375" style="55" customWidth="1"/>
    <col min="24" max="24" width="12.7109375" style="55" customWidth="1"/>
    <col min="25" max="25" width="13.7109375" style="55" customWidth="1"/>
    <col min="26" max="26" width="12.7109375" style="55" customWidth="1"/>
    <col min="27" max="31" width="9.140625" style="55" customWidth="1"/>
    <col min="32" max="16384" width="9.140625" style="53" customWidth="1"/>
  </cols>
  <sheetData>
    <row r="1" spans="1:31" s="81" customFormat="1" ht="18.75" customHeight="1">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c r="A2" s="69" t="s">
        <v>62</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c r="A3" s="69" t="s">
        <v>90</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27" ht="12.75">
      <c r="A5" s="105"/>
      <c r="B5" s="106" t="s">
        <v>45</v>
      </c>
      <c r="C5" s="107" t="s">
        <v>36</v>
      </c>
      <c r="D5" s="107" t="s">
        <v>38</v>
      </c>
      <c r="E5" s="107"/>
      <c r="F5" s="107" t="s">
        <v>51</v>
      </c>
      <c r="G5" s="107" t="s">
        <v>89</v>
      </c>
      <c r="H5" s="108" t="s">
        <v>47</v>
      </c>
      <c r="I5" s="104">
        <v>40178</v>
      </c>
      <c r="J5" s="100"/>
      <c r="K5" s="100"/>
      <c r="L5" s="102"/>
      <c r="M5" s="103">
        <v>40543</v>
      </c>
      <c r="N5" s="100"/>
      <c r="O5" s="101"/>
      <c r="P5" s="100"/>
      <c r="Q5" s="101"/>
      <c r="R5" s="100"/>
      <c r="S5" s="102"/>
      <c r="T5" s="103">
        <v>40908</v>
      </c>
      <c r="U5" s="100"/>
      <c r="V5" s="101"/>
      <c r="W5" s="100"/>
      <c r="X5" s="101"/>
      <c r="Y5" s="100"/>
      <c r="Z5" s="118"/>
      <c r="AA5" s="146"/>
    </row>
    <row r="6" spans="1:27" ht="12" customHeight="1" thickBot="1">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27" ht="15" customHeight="1">
      <c r="A7" s="195"/>
      <c r="B7" s="54"/>
      <c r="H7" s="88"/>
      <c r="I7" s="54"/>
      <c r="J7" s="54"/>
      <c r="K7" s="54"/>
      <c r="L7" s="91"/>
      <c r="M7" s="54"/>
      <c r="N7" s="54"/>
      <c r="O7" s="54"/>
      <c r="P7" s="54"/>
      <c r="Q7" s="54"/>
      <c r="R7" s="54"/>
      <c r="S7" s="91"/>
      <c r="T7" s="54"/>
      <c r="U7" s="54"/>
      <c r="V7" s="54"/>
      <c r="W7" s="54"/>
      <c r="X7" s="54"/>
      <c r="Y7" s="54"/>
      <c r="Z7" s="120"/>
      <c r="AA7" s="147"/>
    </row>
    <row r="8" spans="1:27" ht="15" customHeight="1">
      <c r="A8" s="192" t="s">
        <v>282</v>
      </c>
      <c r="B8" s="196">
        <v>37622</v>
      </c>
      <c r="C8" s="130"/>
      <c r="D8" s="67">
        <v>15</v>
      </c>
      <c r="E8" s="177">
        <v>13760</v>
      </c>
      <c r="F8" s="76">
        <v>0</v>
      </c>
      <c r="G8" s="74">
        <f>+E8-F8</f>
        <v>13760</v>
      </c>
      <c r="H8" s="96">
        <f>+(E8-F8)/(D8*12)</f>
        <v>76.44444444444444</v>
      </c>
      <c r="I8" s="74">
        <f>IF(B8&lt;$I$5,E8,0)</f>
        <v>13760</v>
      </c>
      <c r="J8" s="71">
        <f>IF(B8&gt;$I$5,0,IF(($I$5-B8)/30.4375&gt;(D8*12),(D8*12),($I$5-B8)/30.4375))</f>
        <v>83.97535934291581</v>
      </c>
      <c r="K8" s="74">
        <f>IF(H8*J8&gt;I8,-I8,-H8*J8)</f>
        <v>-6419.4496919917865</v>
      </c>
      <c r="L8" s="96">
        <f>+I8+K8</f>
        <v>7340.5503080082135</v>
      </c>
      <c r="M8" s="74">
        <f>IF(AND($I$5&lt;B8,B8&lt;$M$5+1),E8,0)</f>
        <v>0</v>
      </c>
      <c r="N8" s="74">
        <f>IF(AND($I$5&lt;C8,C8&lt;$M$5+1),-E8,0)</f>
        <v>0</v>
      </c>
      <c r="O8" s="74">
        <f>+I8+M8+N8</f>
        <v>13760</v>
      </c>
      <c r="P8" s="67">
        <v>12</v>
      </c>
      <c r="Q8" s="74">
        <f>-H8*P8</f>
        <v>-917.3333333333333</v>
      </c>
      <c r="R8" s="74">
        <f>IF(O8=0,0,K8+Q8)</f>
        <v>-7336.7830253251195</v>
      </c>
      <c r="S8" s="96">
        <f>+O8+R8</f>
        <v>6423.2169746748805</v>
      </c>
      <c r="T8" s="74">
        <f>IF(AND($M$5&lt;B8,J8&lt;$T$5+1),E8,0)</f>
        <v>0</v>
      </c>
      <c r="U8" s="74">
        <f>IF(AND($M$5&lt;C8,C8&lt;$T$5+1),-E8,0)</f>
        <v>0</v>
      </c>
      <c r="V8" s="74">
        <f>+O8+T8+U8</f>
        <v>13760</v>
      </c>
      <c r="W8" s="67">
        <v>12</v>
      </c>
      <c r="X8" s="74">
        <f>-H8*W8</f>
        <v>-917.3333333333333</v>
      </c>
      <c r="Y8" s="74">
        <f>IF(V8=0,0,R8+X8)</f>
        <v>-8254.116358658453</v>
      </c>
      <c r="Z8" s="121">
        <f>+V8+Y8</f>
        <v>5505.8836413415465</v>
      </c>
      <c r="AA8" s="148" t="str">
        <f>IF(J8+P8+W8&lt;((D8*12)+1),"OK","ERROR")</f>
        <v>OK</v>
      </c>
    </row>
    <row r="9" spans="1:27" ht="15" customHeight="1">
      <c r="A9" s="192" t="s">
        <v>283</v>
      </c>
      <c r="B9" s="196">
        <v>37257</v>
      </c>
      <c r="C9" s="130"/>
      <c r="D9" s="67">
        <v>15</v>
      </c>
      <c r="E9" s="177">
        <v>13293</v>
      </c>
      <c r="F9" s="76">
        <v>0</v>
      </c>
      <c r="G9" s="74">
        <f aca="true" t="shared" si="0" ref="G9:G50">+E9-F9</f>
        <v>13293</v>
      </c>
      <c r="H9" s="96">
        <f aca="true" t="shared" si="1" ref="H9:H50">+(E9-F9)/(D9*12)</f>
        <v>73.85</v>
      </c>
      <c r="I9" s="74">
        <f aca="true" t="shared" si="2" ref="I9:I50">IF(B9&lt;$I$5,E9,0)</f>
        <v>13293</v>
      </c>
      <c r="J9" s="71">
        <f aca="true" t="shared" si="3" ref="J9:J50">IF(B9&gt;$I$5,0,IF(($I$5-B9)/30.4375&gt;(D9*12),(D9*12),($I$5-B9)/30.4375))</f>
        <v>95.96714579055441</v>
      </c>
      <c r="K9" s="74">
        <f aca="true" t="shared" si="4" ref="K9:K50">IF(H9*J9&gt;I9,-I9,-H9*J9)</f>
        <v>-7087.173716632443</v>
      </c>
      <c r="L9" s="96">
        <f aca="true" t="shared" si="5" ref="L9:L50">+I9+K9</f>
        <v>6205.826283367557</v>
      </c>
      <c r="M9" s="74">
        <f aca="true" t="shared" si="6" ref="M9:M50">IF(AND($I$5&lt;B9,B9&lt;$M$5+1),E9,0)</f>
        <v>0</v>
      </c>
      <c r="N9" s="74">
        <f aca="true" t="shared" si="7" ref="N9:N50">IF(AND($I$5&lt;C9,C9&lt;$M$5+1),-E9,0)</f>
        <v>0</v>
      </c>
      <c r="O9" s="74">
        <f aca="true" t="shared" si="8" ref="O9:O50">+I9+M9+N9</f>
        <v>13293</v>
      </c>
      <c r="P9" s="67">
        <v>12</v>
      </c>
      <c r="Q9" s="74">
        <f aca="true" t="shared" si="9" ref="Q9:Q50">-H9*P9</f>
        <v>-886.1999999999999</v>
      </c>
      <c r="R9" s="74">
        <f aca="true" t="shared" si="10" ref="R9:R50">IF(O9=0,0,K9+Q9)</f>
        <v>-7973.373716632443</v>
      </c>
      <c r="S9" s="96">
        <f aca="true" t="shared" si="11" ref="S9:S50">+O9+R9</f>
        <v>5319.626283367557</v>
      </c>
      <c r="T9" s="74">
        <f aca="true" t="shared" si="12" ref="T9:T50">IF(AND($M$5&lt;B9,J9&lt;$T$5+1),E9,0)</f>
        <v>0</v>
      </c>
      <c r="U9" s="74">
        <f aca="true" t="shared" si="13" ref="U9:U50">IF(AND($M$5&lt;C9,C9&lt;$T$5+1),-E9,0)</f>
        <v>0</v>
      </c>
      <c r="V9" s="74">
        <f aca="true" t="shared" si="14" ref="V9:V50">+O9+T9+U9</f>
        <v>13293</v>
      </c>
      <c r="W9" s="67">
        <v>12</v>
      </c>
      <c r="X9" s="74">
        <f aca="true" t="shared" si="15" ref="X9:X50">-H9*W9</f>
        <v>-886.1999999999999</v>
      </c>
      <c r="Y9" s="74">
        <f aca="true" t="shared" si="16" ref="Y9:Y50">IF(V9=0,0,R9+X9)</f>
        <v>-8859.573716632443</v>
      </c>
      <c r="Z9" s="121">
        <f aca="true" t="shared" si="17" ref="Z9:Z50">+V9+Y9</f>
        <v>4433.426283367557</v>
      </c>
      <c r="AA9" s="148" t="str">
        <f aca="true" t="shared" si="18" ref="AA9:AA50">IF(J9+P9+W9&lt;((D9*12)+1),"OK","ERROR")</f>
        <v>OK</v>
      </c>
    </row>
    <row r="10" spans="1:27" ht="15" customHeight="1">
      <c r="A10" s="192" t="s">
        <v>284</v>
      </c>
      <c r="B10" s="196">
        <v>33970</v>
      </c>
      <c r="C10" s="130" t="s">
        <v>56</v>
      </c>
      <c r="D10" s="67">
        <v>15</v>
      </c>
      <c r="E10" s="177">
        <v>7500</v>
      </c>
      <c r="F10" s="76">
        <v>0</v>
      </c>
      <c r="G10" s="74">
        <f t="shared" si="0"/>
        <v>7500</v>
      </c>
      <c r="H10" s="96">
        <f t="shared" si="1"/>
        <v>41.666666666666664</v>
      </c>
      <c r="I10" s="74">
        <f t="shared" si="2"/>
        <v>7500</v>
      </c>
      <c r="J10" s="71">
        <f t="shared" si="3"/>
        <v>180</v>
      </c>
      <c r="K10" s="74">
        <f t="shared" si="4"/>
        <v>-7500</v>
      </c>
      <c r="L10" s="96">
        <f t="shared" si="5"/>
        <v>0</v>
      </c>
      <c r="M10" s="74">
        <f t="shared" si="6"/>
        <v>0</v>
      </c>
      <c r="N10" s="74">
        <f t="shared" si="7"/>
        <v>0</v>
      </c>
      <c r="O10" s="74">
        <f t="shared" si="8"/>
        <v>7500</v>
      </c>
      <c r="P10" s="67"/>
      <c r="Q10" s="74">
        <f t="shared" si="9"/>
        <v>0</v>
      </c>
      <c r="R10" s="74">
        <f t="shared" si="10"/>
        <v>-7500</v>
      </c>
      <c r="S10" s="96">
        <f t="shared" si="11"/>
        <v>0</v>
      </c>
      <c r="T10" s="74">
        <f t="shared" si="12"/>
        <v>0</v>
      </c>
      <c r="U10" s="74">
        <f t="shared" si="13"/>
        <v>0</v>
      </c>
      <c r="V10" s="74">
        <f t="shared" si="14"/>
        <v>7500</v>
      </c>
      <c r="W10" s="67"/>
      <c r="X10" s="74">
        <f t="shared" si="15"/>
        <v>0</v>
      </c>
      <c r="Y10" s="74">
        <f t="shared" si="16"/>
        <v>-7500</v>
      </c>
      <c r="Z10" s="121">
        <f t="shared" si="17"/>
        <v>0</v>
      </c>
      <c r="AA10" s="148" t="str">
        <f t="shared" si="18"/>
        <v>OK</v>
      </c>
    </row>
    <row r="11" spans="1:31" s="61" customFormat="1" ht="13.5" customHeight="1">
      <c r="A11" s="192" t="s">
        <v>284</v>
      </c>
      <c r="B11" s="196">
        <v>33970</v>
      </c>
      <c r="C11" s="130" t="s">
        <v>56</v>
      </c>
      <c r="D11" s="67">
        <v>15</v>
      </c>
      <c r="E11" s="177">
        <v>7500</v>
      </c>
      <c r="F11" s="76">
        <v>0</v>
      </c>
      <c r="G11" s="74">
        <f t="shared" si="0"/>
        <v>7500</v>
      </c>
      <c r="H11" s="96">
        <f t="shared" si="1"/>
        <v>41.666666666666664</v>
      </c>
      <c r="I11" s="74">
        <f t="shared" si="2"/>
        <v>7500</v>
      </c>
      <c r="J11" s="71">
        <f t="shared" si="3"/>
        <v>180</v>
      </c>
      <c r="K11" s="74">
        <f t="shared" si="4"/>
        <v>-7500</v>
      </c>
      <c r="L11" s="96">
        <f t="shared" si="5"/>
        <v>0</v>
      </c>
      <c r="M11" s="74">
        <f t="shared" si="6"/>
        <v>0</v>
      </c>
      <c r="N11" s="74">
        <f t="shared" si="7"/>
        <v>0</v>
      </c>
      <c r="O11" s="74">
        <f t="shared" si="8"/>
        <v>7500</v>
      </c>
      <c r="P11" s="67"/>
      <c r="Q11" s="74">
        <f t="shared" si="9"/>
        <v>0</v>
      </c>
      <c r="R11" s="74">
        <f t="shared" si="10"/>
        <v>-7500</v>
      </c>
      <c r="S11" s="96">
        <f t="shared" si="11"/>
        <v>0</v>
      </c>
      <c r="T11" s="74">
        <f t="shared" si="12"/>
        <v>0</v>
      </c>
      <c r="U11" s="74">
        <f t="shared" si="13"/>
        <v>0</v>
      </c>
      <c r="V11" s="74">
        <f t="shared" si="14"/>
        <v>7500</v>
      </c>
      <c r="W11" s="67"/>
      <c r="X11" s="74">
        <f t="shared" si="15"/>
        <v>0</v>
      </c>
      <c r="Y11" s="74">
        <f t="shared" si="16"/>
        <v>-7500</v>
      </c>
      <c r="Z11" s="121">
        <f t="shared" si="17"/>
        <v>0</v>
      </c>
      <c r="AA11" s="148" t="str">
        <f t="shared" si="18"/>
        <v>OK</v>
      </c>
      <c r="AB11" s="55"/>
      <c r="AC11" s="55"/>
      <c r="AD11" s="55"/>
      <c r="AE11" s="55"/>
    </row>
    <row r="12" spans="1:31" s="61" customFormat="1" ht="13.5" customHeight="1">
      <c r="A12" s="192" t="s">
        <v>285</v>
      </c>
      <c r="B12" s="196">
        <v>37622</v>
      </c>
      <c r="C12" s="94"/>
      <c r="D12" s="67">
        <v>15</v>
      </c>
      <c r="E12" s="177">
        <v>7000</v>
      </c>
      <c r="F12" s="76">
        <v>0</v>
      </c>
      <c r="G12" s="74">
        <f t="shared" si="0"/>
        <v>7000</v>
      </c>
      <c r="H12" s="96">
        <f t="shared" si="1"/>
        <v>38.888888888888886</v>
      </c>
      <c r="I12" s="74">
        <f t="shared" si="2"/>
        <v>7000</v>
      </c>
      <c r="J12" s="71">
        <f t="shared" si="3"/>
        <v>83.97535934291581</v>
      </c>
      <c r="K12" s="74">
        <f t="shared" si="4"/>
        <v>-3265.70841889117</v>
      </c>
      <c r="L12" s="96">
        <f t="shared" si="5"/>
        <v>3734.29158110883</v>
      </c>
      <c r="M12" s="74">
        <f t="shared" si="6"/>
        <v>0</v>
      </c>
      <c r="N12" s="74">
        <f t="shared" si="7"/>
        <v>0</v>
      </c>
      <c r="O12" s="74">
        <f t="shared" si="8"/>
        <v>7000</v>
      </c>
      <c r="P12" s="67">
        <v>12</v>
      </c>
      <c r="Q12" s="74">
        <f t="shared" si="9"/>
        <v>-466.66666666666663</v>
      </c>
      <c r="R12" s="74">
        <f t="shared" si="10"/>
        <v>-3732.3750855578364</v>
      </c>
      <c r="S12" s="96">
        <f t="shared" si="11"/>
        <v>3267.6249144421636</v>
      </c>
      <c r="T12" s="74">
        <f t="shared" si="12"/>
        <v>0</v>
      </c>
      <c r="U12" s="74">
        <f t="shared" si="13"/>
        <v>0</v>
      </c>
      <c r="V12" s="74">
        <f t="shared" si="14"/>
        <v>7000</v>
      </c>
      <c r="W12" s="67">
        <v>12</v>
      </c>
      <c r="X12" s="74">
        <f t="shared" si="15"/>
        <v>-466.66666666666663</v>
      </c>
      <c r="Y12" s="74">
        <f t="shared" si="16"/>
        <v>-4199.041752224503</v>
      </c>
      <c r="Z12" s="121">
        <f t="shared" si="17"/>
        <v>2800.9582477754966</v>
      </c>
      <c r="AA12" s="148" t="str">
        <f t="shared" si="18"/>
        <v>OK</v>
      </c>
      <c r="AB12" s="55"/>
      <c r="AC12" s="59"/>
      <c r="AD12" s="55"/>
      <c r="AE12" s="59"/>
    </row>
    <row r="13" spans="1:34" ht="12.75" customHeight="1">
      <c r="A13" s="193" t="s">
        <v>286</v>
      </c>
      <c r="B13" s="197">
        <v>38718</v>
      </c>
      <c r="C13" s="94"/>
      <c r="D13" s="67">
        <v>15</v>
      </c>
      <c r="E13" s="183">
        <v>3400</v>
      </c>
      <c r="F13" s="76">
        <v>0</v>
      </c>
      <c r="G13" s="74">
        <f t="shared" si="0"/>
        <v>3400</v>
      </c>
      <c r="H13" s="96">
        <f t="shared" si="1"/>
        <v>18.88888888888889</v>
      </c>
      <c r="I13" s="74">
        <f t="shared" si="2"/>
        <v>3400</v>
      </c>
      <c r="J13" s="71">
        <f t="shared" si="3"/>
        <v>47.96714579055441</v>
      </c>
      <c r="K13" s="74">
        <f t="shared" si="4"/>
        <v>-906.0460871549167</v>
      </c>
      <c r="L13" s="96">
        <f t="shared" si="5"/>
        <v>2493.9539128450833</v>
      </c>
      <c r="M13" s="74">
        <f t="shared" si="6"/>
        <v>0</v>
      </c>
      <c r="N13" s="74">
        <f t="shared" si="7"/>
        <v>0</v>
      </c>
      <c r="O13" s="74">
        <f t="shared" si="8"/>
        <v>3400</v>
      </c>
      <c r="P13" s="67">
        <v>12</v>
      </c>
      <c r="Q13" s="74">
        <f t="shared" si="9"/>
        <v>-226.66666666666669</v>
      </c>
      <c r="R13" s="74">
        <f t="shared" si="10"/>
        <v>-1132.7127538215834</v>
      </c>
      <c r="S13" s="96">
        <f t="shared" si="11"/>
        <v>2267.2872461784164</v>
      </c>
      <c r="T13" s="74">
        <f t="shared" si="12"/>
        <v>0</v>
      </c>
      <c r="U13" s="74">
        <f t="shared" si="13"/>
        <v>0</v>
      </c>
      <c r="V13" s="74">
        <f t="shared" si="14"/>
        <v>3400</v>
      </c>
      <c r="W13" s="67">
        <v>12</v>
      </c>
      <c r="X13" s="74">
        <f t="shared" si="15"/>
        <v>-226.66666666666669</v>
      </c>
      <c r="Y13" s="74">
        <f t="shared" si="16"/>
        <v>-1359.3794204882502</v>
      </c>
      <c r="Z13" s="121">
        <f t="shared" si="17"/>
        <v>2040.6205795117498</v>
      </c>
      <c r="AA13" s="148" t="str">
        <f t="shared" si="18"/>
        <v>OK</v>
      </c>
      <c r="AF13" s="5"/>
      <c r="AG13" s="5"/>
      <c r="AH13" s="5"/>
    </row>
    <row r="14" spans="1:34" ht="12.75" customHeight="1">
      <c r="A14" s="193" t="s">
        <v>287</v>
      </c>
      <c r="B14" s="197">
        <v>32874</v>
      </c>
      <c r="C14" s="68"/>
      <c r="D14" s="67">
        <v>15</v>
      </c>
      <c r="E14" s="183">
        <v>450</v>
      </c>
      <c r="F14" s="76">
        <v>0</v>
      </c>
      <c r="G14" s="74">
        <f t="shared" si="0"/>
        <v>450</v>
      </c>
      <c r="H14" s="96">
        <f t="shared" si="1"/>
        <v>2.5</v>
      </c>
      <c r="I14" s="74">
        <f t="shared" si="2"/>
        <v>450</v>
      </c>
      <c r="J14" s="71">
        <f t="shared" si="3"/>
        <v>180</v>
      </c>
      <c r="K14" s="74">
        <f t="shared" si="4"/>
        <v>-450</v>
      </c>
      <c r="L14" s="96">
        <f t="shared" si="5"/>
        <v>0</v>
      </c>
      <c r="M14" s="74">
        <f t="shared" si="6"/>
        <v>0</v>
      </c>
      <c r="N14" s="74">
        <f t="shared" si="7"/>
        <v>0</v>
      </c>
      <c r="O14" s="74">
        <f t="shared" si="8"/>
        <v>450</v>
      </c>
      <c r="P14" s="67"/>
      <c r="Q14" s="74">
        <f t="shared" si="9"/>
        <v>0</v>
      </c>
      <c r="R14" s="74">
        <f t="shared" si="10"/>
        <v>-450</v>
      </c>
      <c r="S14" s="96">
        <f t="shared" si="11"/>
        <v>0</v>
      </c>
      <c r="T14" s="74">
        <f t="shared" si="12"/>
        <v>0</v>
      </c>
      <c r="U14" s="74">
        <f t="shared" si="13"/>
        <v>0</v>
      </c>
      <c r="V14" s="74">
        <f t="shared" si="14"/>
        <v>450</v>
      </c>
      <c r="W14" s="67"/>
      <c r="X14" s="74">
        <f t="shared" si="15"/>
        <v>0</v>
      </c>
      <c r="Y14" s="74">
        <f t="shared" si="16"/>
        <v>-450</v>
      </c>
      <c r="Z14" s="121">
        <f t="shared" si="17"/>
        <v>0</v>
      </c>
      <c r="AA14" s="148" t="str">
        <f t="shared" si="18"/>
        <v>OK</v>
      </c>
      <c r="AF14" s="5"/>
      <c r="AG14" s="5"/>
      <c r="AH14" s="5"/>
    </row>
    <row r="15" spans="1:34" ht="13.5" customHeight="1">
      <c r="A15" s="193" t="s">
        <v>288</v>
      </c>
      <c r="B15" s="197">
        <v>38718</v>
      </c>
      <c r="C15" s="95"/>
      <c r="D15" s="67">
        <v>15</v>
      </c>
      <c r="E15" s="184">
        <v>4000</v>
      </c>
      <c r="F15" s="76">
        <v>0</v>
      </c>
      <c r="G15" s="74">
        <f t="shared" si="0"/>
        <v>4000</v>
      </c>
      <c r="H15" s="96">
        <f t="shared" si="1"/>
        <v>22.22222222222222</v>
      </c>
      <c r="I15" s="74">
        <f t="shared" si="2"/>
        <v>4000</v>
      </c>
      <c r="J15" s="71">
        <f t="shared" si="3"/>
        <v>47.96714579055441</v>
      </c>
      <c r="K15" s="74">
        <f t="shared" si="4"/>
        <v>-1065.9365731234313</v>
      </c>
      <c r="L15" s="96">
        <f t="shared" si="5"/>
        <v>2934.063426876569</v>
      </c>
      <c r="M15" s="74">
        <f t="shared" si="6"/>
        <v>0</v>
      </c>
      <c r="N15" s="74">
        <f t="shared" si="7"/>
        <v>0</v>
      </c>
      <c r="O15" s="74">
        <f t="shared" si="8"/>
        <v>4000</v>
      </c>
      <c r="P15" s="67">
        <v>12</v>
      </c>
      <c r="Q15" s="74">
        <f t="shared" si="9"/>
        <v>-266.66666666666663</v>
      </c>
      <c r="R15" s="74">
        <f t="shared" si="10"/>
        <v>-1332.603239790098</v>
      </c>
      <c r="S15" s="96">
        <f t="shared" si="11"/>
        <v>2667.396760209902</v>
      </c>
      <c r="T15" s="74">
        <f t="shared" si="12"/>
        <v>0</v>
      </c>
      <c r="U15" s="74">
        <f t="shared" si="13"/>
        <v>0</v>
      </c>
      <c r="V15" s="74">
        <f t="shared" si="14"/>
        <v>4000</v>
      </c>
      <c r="W15" s="67">
        <v>12</v>
      </c>
      <c r="X15" s="74">
        <f t="shared" si="15"/>
        <v>-266.66666666666663</v>
      </c>
      <c r="Y15" s="74">
        <f t="shared" si="16"/>
        <v>-1599.2699064567646</v>
      </c>
      <c r="Z15" s="121">
        <f t="shared" si="17"/>
        <v>2400.7300935432354</v>
      </c>
      <c r="AA15" s="148" t="str">
        <f t="shared" si="18"/>
        <v>OK</v>
      </c>
      <c r="AF15" s="5"/>
      <c r="AG15" s="5"/>
      <c r="AH15" s="5"/>
    </row>
    <row r="16" spans="1:34" ht="13.5" customHeight="1">
      <c r="A16" s="193" t="s">
        <v>289</v>
      </c>
      <c r="B16" s="197">
        <v>38353</v>
      </c>
      <c r="C16" s="95"/>
      <c r="D16" s="67">
        <v>15</v>
      </c>
      <c r="E16" s="184">
        <v>1250</v>
      </c>
      <c r="F16" s="76">
        <v>0</v>
      </c>
      <c r="G16" s="74">
        <f t="shared" si="0"/>
        <v>1250</v>
      </c>
      <c r="H16" s="96">
        <f t="shared" si="1"/>
        <v>6.944444444444445</v>
      </c>
      <c r="I16" s="74">
        <f t="shared" si="2"/>
        <v>1250</v>
      </c>
      <c r="J16" s="71">
        <f t="shared" si="3"/>
        <v>59.95893223819302</v>
      </c>
      <c r="K16" s="74">
        <f t="shared" si="4"/>
        <v>-416.38147387634046</v>
      </c>
      <c r="L16" s="96">
        <f t="shared" si="5"/>
        <v>833.6185261236595</v>
      </c>
      <c r="M16" s="74">
        <f t="shared" si="6"/>
        <v>0</v>
      </c>
      <c r="N16" s="74">
        <f t="shared" si="7"/>
        <v>0</v>
      </c>
      <c r="O16" s="74">
        <f t="shared" si="8"/>
        <v>1250</v>
      </c>
      <c r="P16" s="67">
        <v>12</v>
      </c>
      <c r="Q16" s="74">
        <f t="shared" si="9"/>
        <v>-83.33333333333334</v>
      </c>
      <c r="R16" s="74">
        <f t="shared" si="10"/>
        <v>-499.71480720967384</v>
      </c>
      <c r="S16" s="96">
        <f t="shared" si="11"/>
        <v>750.2851927903262</v>
      </c>
      <c r="T16" s="74">
        <f t="shared" si="12"/>
        <v>0</v>
      </c>
      <c r="U16" s="74">
        <f t="shared" si="13"/>
        <v>0</v>
      </c>
      <c r="V16" s="74">
        <f t="shared" si="14"/>
        <v>1250</v>
      </c>
      <c r="W16" s="67">
        <v>12</v>
      </c>
      <c r="X16" s="74">
        <f t="shared" si="15"/>
        <v>-83.33333333333334</v>
      </c>
      <c r="Y16" s="74">
        <f t="shared" si="16"/>
        <v>-583.0481405430072</v>
      </c>
      <c r="Z16" s="121">
        <f t="shared" si="17"/>
        <v>666.9518594569928</v>
      </c>
      <c r="AA16" s="148" t="str">
        <f t="shared" si="18"/>
        <v>OK</v>
      </c>
      <c r="AF16" s="5"/>
      <c r="AG16" s="5"/>
      <c r="AH16" s="5"/>
    </row>
    <row r="17" spans="1:34" ht="13.5" customHeight="1">
      <c r="A17" s="193" t="s">
        <v>290</v>
      </c>
      <c r="B17" s="197">
        <v>37987</v>
      </c>
      <c r="C17" s="94"/>
      <c r="D17" s="67">
        <v>15</v>
      </c>
      <c r="E17" s="184">
        <v>850</v>
      </c>
      <c r="F17" s="76">
        <v>0</v>
      </c>
      <c r="G17" s="74">
        <f t="shared" si="0"/>
        <v>850</v>
      </c>
      <c r="H17" s="96">
        <f t="shared" si="1"/>
        <v>4.722222222222222</v>
      </c>
      <c r="I17" s="74">
        <f t="shared" si="2"/>
        <v>850</v>
      </c>
      <c r="J17" s="71">
        <f t="shared" si="3"/>
        <v>71.9835728952772</v>
      </c>
      <c r="K17" s="74">
        <f t="shared" si="4"/>
        <v>-339.92242756103127</v>
      </c>
      <c r="L17" s="96">
        <f t="shared" si="5"/>
        <v>510.07757243896873</v>
      </c>
      <c r="M17" s="74">
        <f t="shared" si="6"/>
        <v>0</v>
      </c>
      <c r="N17" s="74">
        <f t="shared" si="7"/>
        <v>0</v>
      </c>
      <c r="O17" s="74">
        <f t="shared" si="8"/>
        <v>850</v>
      </c>
      <c r="P17" s="67">
        <v>12</v>
      </c>
      <c r="Q17" s="74">
        <f t="shared" si="9"/>
        <v>-56.66666666666667</v>
      </c>
      <c r="R17" s="74">
        <f t="shared" si="10"/>
        <v>-396.58909422769796</v>
      </c>
      <c r="S17" s="96">
        <f t="shared" si="11"/>
        <v>453.41090577230204</v>
      </c>
      <c r="T17" s="74">
        <f t="shared" si="12"/>
        <v>0</v>
      </c>
      <c r="U17" s="74">
        <f t="shared" si="13"/>
        <v>0</v>
      </c>
      <c r="V17" s="74">
        <f t="shared" si="14"/>
        <v>850</v>
      </c>
      <c r="W17" s="67">
        <v>12</v>
      </c>
      <c r="X17" s="74">
        <f t="shared" si="15"/>
        <v>-56.66666666666667</v>
      </c>
      <c r="Y17" s="74">
        <f t="shared" si="16"/>
        <v>-453.25576089436464</v>
      </c>
      <c r="Z17" s="121">
        <f t="shared" si="17"/>
        <v>396.74423910563536</v>
      </c>
      <c r="AA17" s="148" t="str">
        <f t="shared" si="18"/>
        <v>OK</v>
      </c>
      <c r="AF17" s="5"/>
      <c r="AG17" s="5"/>
      <c r="AH17" s="5"/>
    </row>
    <row r="18" spans="1:34" ht="13.5" customHeight="1">
      <c r="A18" s="193" t="s">
        <v>291</v>
      </c>
      <c r="B18" s="197">
        <v>36892</v>
      </c>
      <c r="C18" s="94"/>
      <c r="D18" s="67">
        <v>15</v>
      </c>
      <c r="E18" s="183">
        <v>2507</v>
      </c>
      <c r="F18" s="76">
        <v>0</v>
      </c>
      <c r="G18" s="74">
        <f t="shared" si="0"/>
        <v>2507</v>
      </c>
      <c r="H18" s="96">
        <f t="shared" si="1"/>
        <v>13.927777777777777</v>
      </c>
      <c r="I18" s="74">
        <f t="shared" si="2"/>
        <v>2507</v>
      </c>
      <c r="J18" s="71">
        <f t="shared" si="3"/>
        <v>107.95893223819301</v>
      </c>
      <c r="K18" s="74">
        <f t="shared" si="4"/>
        <v>-1503.6280173397215</v>
      </c>
      <c r="L18" s="96">
        <f t="shared" si="5"/>
        <v>1003.3719826602785</v>
      </c>
      <c r="M18" s="74">
        <f t="shared" si="6"/>
        <v>0</v>
      </c>
      <c r="N18" s="74">
        <f t="shared" si="7"/>
        <v>0</v>
      </c>
      <c r="O18" s="74">
        <f t="shared" si="8"/>
        <v>2507</v>
      </c>
      <c r="P18" s="67">
        <v>12</v>
      </c>
      <c r="Q18" s="74">
        <f t="shared" si="9"/>
        <v>-167.13333333333333</v>
      </c>
      <c r="R18" s="74">
        <f t="shared" si="10"/>
        <v>-1670.761350673055</v>
      </c>
      <c r="S18" s="96">
        <f t="shared" si="11"/>
        <v>836.238649326945</v>
      </c>
      <c r="T18" s="74">
        <f t="shared" si="12"/>
        <v>0</v>
      </c>
      <c r="U18" s="74">
        <f t="shared" si="13"/>
        <v>0</v>
      </c>
      <c r="V18" s="74">
        <f t="shared" si="14"/>
        <v>2507</v>
      </c>
      <c r="W18" s="67">
        <v>12</v>
      </c>
      <c r="X18" s="74">
        <f t="shared" si="15"/>
        <v>-167.13333333333333</v>
      </c>
      <c r="Y18" s="74">
        <f t="shared" si="16"/>
        <v>-1837.8946840063882</v>
      </c>
      <c r="Z18" s="121">
        <f t="shared" si="17"/>
        <v>669.1053159936118</v>
      </c>
      <c r="AA18" s="148" t="str">
        <f t="shared" si="18"/>
        <v>OK</v>
      </c>
      <c r="AF18" s="5"/>
      <c r="AG18" s="5"/>
      <c r="AH18" s="5"/>
    </row>
    <row r="19" spans="1:34" ht="13.5" customHeight="1">
      <c r="A19" s="193" t="s">
        <v>292</v>
      </c>
      <c r="B19" s="197">
        <v>29221</v>
      </c>
      <c r="C19" s="94"/>
      <c r="D19" s="67">
        <v>15</v>
      </c>
      <c r="E19" s="183">
        <v>277200</v>
      </c>
      <c r="F19" s="76">
        <v>0</v>
      </c>
      <c r="G19" s="74">
        <f t="shared" si="0"/>
        <v>277200</v>
      </c>
      <c r="H19" s="96">
        <f t="shared" si="1"/>
        <v>1540</v>
      </c>
      <c r="I19" s="74">
        <f t="shared" si="2"/>
        <v>277200</v>
      </c>
      <c r="J19" s="71">
        <f t="shared" si="3"/>
        <v>180</v>
      </c>
      <c r="K19" s="74">
        <f t="shared" si="4"/>
        <v>-277200</v>
      </c>
      <c r="L19" s="96">
        <f t="shared" si="5"/>
        <v>0</v>
      </c>
      <c r="M19" s="74">
        <f t="shared" si="6"/>
        <v>0</v>
      </c>
      <c r="N19" s="74">
        <f t="shared" si="7"/>
        <v>0</v>
      </c>
      <c r="O19" s="74">
        <f t="shared" si="8"/>
        <v>277200</v>
      </c>
      <c r="P19" s="67"/>
      <c r="Q19" s="74">
        <f t="shared" si="9"/>
        <v>0</v>
      </c>
      <c r="R19" s="74">
        <f t="shared" si="10"/>
        <v>-277200</v>
      </c>
      <c r="S19" s="96">
        <f t="shared" si="11"/>
        <v>0</v>
      </c>
      <c r="T19" s="74">
        <f t="shared" si="12"/>
        <v>0</v>
      </c>
      <c r="U19" s="74">
        <f t="shared" si="13"/>
        <v>0</v>
      </c>
      <c r="V19" s="74">
        <f t="shared" si="14"/>
        <v>277200</v>
      </c>
      <c r="W19" s="67"/>
      <c r="X19" s="74">
        <f t="shared" si="15"/>
        <v>0</v>
      </c>
      <c r="Y19" s="74">
        <f t="shared" si="16"/>
        <v>-277200</v>
      </c>
      <c r="Z19" s="121">
        <f t="shared" si="17"/>
        <v>0</v>
      </c>
      <c r="AA19" s="148" t="str">
        <f t="shared" si="18"/>
        <v>OK</v>
      </c>
      <c r="AF19" s="5"/>
      <c r="AG19" s="5"/>
      <c r="AH19" s="5"/>
    </row>
    <row r="20" spans="1:34" ht="13.5" customHeight="1">
      <c r="A20" s="194" t="s">
        <v>293</v>
      </c>
      <c r="B20" s="176" t="s">
        <v>56</v>
      </c>
      <c r="C20" s="94"/>
      <c r="D20" s="67">
        <v>15</v>
      </c>
      <c r="E20" s="177"/>
      <c r="F20" s="76">
        <v>0</v>
      </c>
      <c r="G20" s="74">
        <f aca="true" t="shared" si="19" ref="G20:G31">+E20-F20</f>
        <v>0</v>
      </c>
      <c r="H20" s="96">
        <f aca="true" t="shared" si="20" ref="H20:H31">+(E20-F20)/(D20*12)</f>
        <v>0</v>
      </c>
      <c r="I20" s="74">
        <f aca="true" t="shared" si="21" ref="I20:I31">IF(B20&lt;$I$5,E20,0)</f>
        <v>0</v>
      </c>
      <c r="J20" s="71">
        <f aca="true" t="shared" si="22" ref="J20:J31">IF(B20&gt;$I$5,0,IF(($I$5-B20)/30.4375&gt;(D20*12),(D20*12),($I$5-B20)/30.4375))</f>
        <v>0</v>
      </c>
      <c r="K20" s="74">
        <f aca="true" t="shared" si="23" ref="K20:K31">IF(H20*J20&gt;I20,-I20,-H20*J20)</f>
        <v>0</v>
      </c>
      <c r="L20" s="96">
        <f aca="true" t="shared" si="24" ref="L20:L31">+I20+K20</f>
        <v>0</v>
      </c>
      <c r="M20" s="74">
        <f aca="true" t="shared" si="25" ref="M20:M31">IF(AND($I$5&lt;B20,B20&lt;$M$5+1),E20,0)</f>
        <v>0</v>
      </c>
      <c r="N20" s="74">
        <f aca="true" t="shared" si="26" ref="N20:N31">IF(AND($I$5&lt;C20,C20&lt;$M$5+1),-E20,0)</f>
        <v>0</v>
      </c>
      <c r="O20" s="74">
        <f aca="true" t="shared" si="27" ref="O20:O31">+I20+M20+N20</f>
        <v>0</v>
      </c>
      <c r="P20" s="67"/>
      <c r="Q20" s="74">
        <f aca="true" t="shared" si="28" ref="Q20:Q31">-H20*P20</f>
        <v>0</v>
      </c>
      <c r="R20" s="74">
        <f aca="true" t="shared" si="29" ref="R20:R31">IF(O20=0,0,K20+Q20)</f>
        <v>0</v>
      </c>
      <c r="S20" s="96">
        <f aca="true" t="shared" si="30" ref="S20:S31">+O20+R20</f>
        <v>0</v>
      </c>
      <c r="T20" s="74">
        <f aca="true" t="shared" si="31" ref="T20:T31">IF(AND($M$5&lt;B20,J20&lt;$T$5+1),E20,0)</f>
        <v>0</v>
      </c>
      <c r="U20" s="74">
        <f aca="true" t="shared" si="32" ref="U20:U31">IF(AND($M$5&lt;C20,C20&lt;$T$5+1),-E20,0)</f>
        <v>0</v>
      </c>
      <c r="V20" s="74">
        <f aca="true" t="shared" si="33" ref="V20:V31">+O20+T20+U20</f>
        <v>0</v>
      </c>
      <c r="W20" s="67"/>
      <c r="X20" s="74">
        <f aca="true" t="shared" si="34" ref="X20:X31">-H20*W20</f>
        <v>0</v>
      </c>
      <c r="Y20" s="74">
        <f aca="true" t="shared" si="35" ref="Y20:Y31">IF(V20=0,0,R20+X20)</f>
        <v>0</v>
      </c>
      <c r="Z20" s="121">
        <f aca="true" t="shared" si="36" ref="Z20:Z31">+V20+Y20</f>
        <v>0</v>
      </c>
      <c r="AA20" s="148" t="str">
        <f aca="true" t="shared" si="37" ref="AA20:AA31">IF(J20+P20+W20&lt;((D20*12)+1),"OK","ERROR")</f>
        <v>OK</v>
      </c>
      <c r="AF20" s="5"/>
      <c r="AG20" s="5"/>
      <c r="AH20" s="5"/>
    </row>
    <row r="21" spans="1:34" ht="13.5" customHeight="1">
      <c r="A21" s="192" t="s">
        <v>294</v>
      </c>
      <c r="B21" s="197">
        <v>34700</v>
      </c>
      <c r="C21" s="95"/>
      <c r="D21" s="67">
        <v>15</v>
      </c>
      <c r="E21" s="185">
        <v>912.96</v>
      </c>
      <c r="F21" s="76">
        <v>0</v>
      </c>
      <c r="G21" s="74">
        <f t="shared" si="19"/>
        <v>912.96</v>
      </c>
      <c r="H21" s="96">
        <f t="shared" si="20"/>
        <v>5.072</v>
      </c>
      <c r="I21" s="74">
        <f t="shared" si="21"/>
        <v>912.96</v>
      </c>
      <c r="J21" s="71">
        <f t="shared" si="22"/>
        <v>179.97535934291582</v>
      </c>
      <c r="K21" s="74">
        <f t="shared" si="23"/>
        <v>-912.835022587269</v>
      </c>
      <c r="L21" s="96">
        <f t="shared" si="24"/>
        <v>0.12497741273102747</v>
      </c>
      <c r="M21" s="74">
        <f t="shared" si="25"/>
        <v>0</v>
      </c>
      <c r="N21" s="74">
        <f t="shared" si="26"/>
        <v>0</v>
      </c>
      <c r="O21" s="74">
        <f t="shared" si="27"/>
        <v>912.96</v>
      </c>
      <c r="P21" s="67"/>
      <c r="Q21" s="74">
        <f t="shared" si="28"/>
        <v>0</v>
      </c>
      <c r="R21" s="74">
        <f t="shared" si="29"/>
        <v>-912.835022587269</v>
      </c>
      <c r="S21" s="96">
        <f t="shared" si="30"/>
        <v>0.12497741273102747</v>
      </c>
      <c r="T21" s="74">
        <f t="shared" si="31"/>
        <v>0</v>
      </c>
      <c r="U21" s="74">
        <f t="shared" si="32"/>
        <v>0</v>
      </c>
      <c r="V21" s="74">
        <f t="shared" si="33"/>
        <v>912.96</v>
      </c>
      <c r="W21" s="67"/>
      <c r="X21" s="74">
        <f t="shared" si="34"/>
        <v>0</v>
      </c>
      <c r="Y21" s="74">
        <f t="shared" si="35"/>
        <v>-912.835022587269</v>
      </c>
      <c r="Z21" s="121">
        <f t="shared" si="36"/>
        <v>0.12497741273102747</v>
      </c>
      <c r="AA21" s="148" t="str">
        <f t="shared" si="37"/>
        <v>OK</v>
      </c>
      <c r="AF21" s="5"/>
      <c r="AG21" s="5"/>
      <c r="AH21" s="5"/>
    </row>
    <row r="22" spans="1:34" ht="13.5" customHeight="1">
      <c r="A22" s="192" t="s">
        <v>295</v>
      </c>
      <c r="B22" s="197">
        <v>34700</v>
      </c>
      <c r="C22" s="95"/>
      <c r="D22" s="67">
        <v>15</v>
      </c>
      <c r="E22" s="185">
        <v>2986.36</v>
      </c>
      <c r="F22" s="76">
        <v>0</v>
      </c>
      <c r="G22" s="74">
        <f t="shared" si="19"/>
        <v>2986.36</v>
      </c>
      <c r="H22" s="96">
        <f t="shared" si="20"/>
        <v>16.59088888888889</v>
      </c>
      <c r="I22" s="74">
        <f t="shared" si="21"/>
        <v>2986.36</v>
      </c>
      <c r="J22" s="71">
        <f t="shared" si="22"/>
        <v>179.97535934291582</v>
      </c>
      <c r="K22" s="74">
        <f t="shared" si="23"/>
        <v>-2985.9511895961678</v>
      </c>
      <c r="L22" s="96">
        <f t="shared" si="24"/>
        <v>0.4088104038323763</v>
      </c>
      <c r="M22" s="74">
        <f t="shared" si="25"/>
        <v>0</v>
      </c>
      <c r="N22" s="74">
        <f t="shared" si="26"/>
        <v>0</v>
      </c>
      <c r="O22" s="74">
        <f t="shared" si="27"/>
        <v>2986.36</v>
      </c>
      <c r="P22" s="67"/>
      <c r="Q22" s="74">
        <f t="shared" si="28"/>
        <v>0</v>
      </c>
      <c r="R22" s="74">
        <f t="shared" si="29"/>
        <v>-2985.9511895961678</v>
      </c>
      <c r="S22" s="96">
        <f t="shared" si="30"/>
        <v>0.4088104038323763</v>
      </c>
      <c r="T22" s="74">
        <f t="shared" si="31"/>
        <v>0</v>
      </c>
      <c r="U22" s="74">
        <f t="shared" si="32"/>
        <v>0</v>
      </c>
      <c r="V22" s="74">
        <f t="shared" si="33"/>
        <v>2986.36</v>
      </c>
      <c r="W22" s="67"/>
      <c r="X22" s="74">
        <f t="shared" si="34"/>
        <v>0</v>
      </c>
      <c r="Y22" s="74">
        <f t="shared" si="35"/>
        <v>-2985.9511895961678</v>
      </c>
      <c r="Z22" s="121">
        <f t="shared" si="36"/>
        <v>0.4088104038323763</v>
      </c>
      <c r="AA22" s="148" t="str">
        <f t="shared" si="37"/>
        <v>OK</v>
      </c>
      <c r="AF22" s="5"/>
      <c r="AG22" s="5"/>
      <c r="AH22" s="5"/>
    </row>
    <row r="23" spans="1:34" ht="13.5" customHeight="1">
      <c r="A23" s="192" t="s">
        <v>296</v>
      </c>
      <c r="B23" s="197">
        <v>31048</v>
      </c>
      <c r="C23" s="95"/>
      <c r="D23" s="67">
        <v>15</v>
      </c>
      <c r="E23" s="185">
        <v>738</v>
      </c>
      <c r="F23" s="76">
        <v>0</v>
      </c>
      <c r="G23" s="74">
        <f t="shared" si="19"/>
        <v>738</v>
      </c>
      <c r="H23" s="96">
        <f t="shared" si="20"/>
        <v>4.1</v>
      </c>
      <c r="I23" s="74">
        <f t="shared" si="21"/>
        <v>738</v>
      </c>
      <c r="J23" s="71">
        <f t="shared" si="22"/>
        <v>180</v>
      </c>
      <c r="K23" s="74">
        <f t="shared" si="23"/>
        <v>-737.9999999999999</v>
      </c>
      <c r="L23" s="96">
        <f t="shared" si="24"/>
        <v>0</v>
      </c>
      <c r="M23" s="74">
        <f t="shared" si="25"/>
        <v>0</v>
      </c>
      <c r="N23" s="74">
        <f t="shared" si="26"/>
        <v>0</v>
      </c>
      <c r="O23" s="74">
        <f t="shared" si="27"/>
        <v>738</v>
      </c>
      <c r="P23" s="67"/>
      <c r="Q23" s="74">
        <f t="shared" si="28"/>
        <v>0</v>
      </c>
      <c r="R23" s="74">
        <f t="shared" si="29"/>
        <v>-737.9999999999999</v>
      </c>
      <c r="S23" s="96">
        <f t="shared" si="30"/>
        <v>0</v>
      </c>
      <c r="T23" s="74">
        <f t="shared" si="31"/>
        <v>0</v>
      </c>
      <c r="U23" s="74">
        <f t="shared" si="32"/>
        <v>0</v>
      </c>
      <c r="V23" s="74">
        <f t="shared" si="33"/>
        <v>738</v>
      </c>
      <c r="W23" s="67"/>
      <c r="X23" s="74">
        <f t="shared" si="34"/>
        <v>0</v>
      </c>
      <c r="Y23" s="74">
        <f t="shared" si="35"/>
        <v>-737.9999999999999</v>
      </c>
      <c r="Z23" s="121">
        <f t="shared" si="36"/>
        <v>0</v>
      </c>
      <c r="AA23" s="148" t="str">
        <f t="shared" si="37"/>
        <v>OK</v>
      </c>
      <c r="AF23" s="5"/>
      <c r="AG23" s="5"/>
      <c r="AH23" s="5"/>
    </row>
    <row r="24" spans="1:34" ht="13.5" customHeight="1">
      <c r="A24" s="192" t="s">
        <v>297</v>
      </c>
      <c r="B24" s="197">
        <v>32874</v>
      </c>
      <c r="C24" s="95"/>
      <c r="D24" s="67">
        <v>15</v>
      </c>
      <c r="E24" s="186">
        <v>482.79</v>
      </c>
      <c r="F24" s="76">
        <v>0</v>
      </c>
      <c r="G24" s="74">
        <f t="shared" si="19"/>
        <v>482.79</v>
      </c>
      <c r="H24" s="96">
        <f t="shared" si="20"/>
        <v>2.682166666666667</v>
      </c>
      <c r="I24" s="74">
        <f t="shared" si="21"/>
        <v>482.79</v>
      </c>
      <c r="J24" s="71">
        <f t="shared" si="22"/>
        <v>180</v>
      </c>
      <c r="K24" s="74">
        <f t="shared" si="23"/>
        <v>-482.79</v>
      </c>
      <c r="L24" s="96">
        <f t="shared" si="24"/>
        <v>0</v>
      </c>
      <c r="M24" s="74">
        <f t="shared" si="25"/>
        <v>0</v>
      </c>
      <c r="N24" s="74">
        <f t="shared" si="26"/>
        <v>0</v>
      </c>
      <c r="O24" s="74">
        <f t="shared" si="27"/>
        <v>482.79</v>
      </c>
      <c r="P24" s="67"/>
      <c r="Q24" s="74">
        <f t="shared" si="28"/>
        <v>0</v>
      </c>
      <c r="R24" s="74">
        <f t="shared" si="29"/>
        <v>-482.79</v>
      </c>
      <c r="S24" s="96">
        <f t="shared" si="30"/>
        <v>0</v>
      </c>
      <c r="T24" s="74">
        <f t="shared" si="31"/>
        <v>0</v>
      </c>
      <c r="U24" s="74">
        <f t="shared" si="32"/>
        <v>0</v>
      </c>
      <c r="V24" s="74">
        <f t="shared" si="33"/>
        <v>482.79</v>
      </c>
      <c r="W24" s="67"/>
      <c r="X24" s="74">
        <f t="shared" si="34"/>
        <v>0</v>
      </c>
      <c r="Y24" s="74">
        <f t="shared" si="35"/>
        <v>-482.79</v>
      </c>
      <c r="Z24" s="121">
        <f t="shared" si="36"/>
        <v>0</v>
      </c>
      <c r="AA24" s="148" t="str">
        <f t="shared" si="37"/>
        <v>OK</v>
      </c>
      <c r="AF24" s="5"/>
      <c r="AG24" s="5"/>
      <c r="AH24" s="5"/>
    </row>
    <row r="25" spans="1:34" ht="13.5" customHeight="1">
      <c r="A25" s="192" t="s">
        <v>298</v>
      </c>
      <c r="B25" s="197">
        <v>36526</v>
      </c>
      <c r="C25" s="95"/>
      <c r="D25" s="67">
        <v>15</v>
      </c>
      <c r="E25" s="186">
        <v>76280.82</v>
      </c>
      <c r="F25" s="76">
        <v>0</v>
      </c>
      <c r="G25" s="74">
        <f t="shared" si="19"/>
        <v>76280.82</v>
      </c>
      <c r="H25" s="96">
        <f t="shared" si="20"/>
        <v>423.7823333333334</v>
      </c>
      <c r="I25" s="74">
        <f t="shared" si="21"/>
        <v>76280.82</v>
      </c>
      <c r="J25" s="71">
        <f t="shared" si="22"/>
        <v>119.9835728952772</v>
      </c>
      <c r="K25" s="191">
        <f>IF(H25*J25&gt;I25,-I25,-H25*J25)-9.47</f>
        <v>-50856.38848323067</v>
      </c>
      <c r="L25" s="96">
        <f t="shared" si="24"/>
        <v>25424.431516769335</v>
      </c>
      <c r="M25" s="74">
        <f t="shared" si="25"/>
        <v>0</v>
      </c>
      <c r="N25" s="74">
        <f t="shared" si="26"/>
        <v>0</v>
      </c>
      <c r="O25" s="74">
        <f t="shared" si="27"/>
        <v>76280.82</v>
      </c>
      <c r="P25" s="67">
        <v>12</v>
      </c>
      <c r="Q25" s="74">
        <f t="shared" si="28"/>
        <v>-5085.388000000001</v>
      </c>
      <c r="R25" s="74">
        <f t="shared" si="29"/>
        <v>-55941.77648323067</v>
      </c>
      <c r="S25" s="96">
        <f t="shared" si="30"/>
        <v>20339.043516769336</v>
      </c>
      <c r="T25" s="74">
        <f t="shared" si="31"/>
        <v>0</v>
      </c>
      <c r="U25" s="74">
        <f t="shared" si="32"/>
        <v>0</v>
      </c>
      <c r="V25" s="74">
        <f t="shared" si="33"/>
        <v>76280.82</v>
      </c>
      <c r="W25" s="67">
        <v>12</v>
      </c>
      <c r="X25" s="74">
        <f t="shared" si="34"/>
        <v>-5085.388000000001</v>
      </c>
      <c r="Y25" s="74">
        <f t="shared" si="35"/>
        <v>-61027.16448323067</v>
      </c>
      <c r="Z25" s="121">
        <f t="shared" si="36"/>
        <v>15253.655516769337</v>
      </c>
      <c r="AA25" s="148" t="str">
        <f t="shared" si="37"/>
        <v>OK</v>
      </c>
      <c r="AF25" s="5"/>
      <c r="AG25" s="5"/>
      <c r="AH25" s="5"/>
    </row>
    <row r="26" spans="1:34" ht="13.5" customHeight="1">
      <c r="A26" s="111"/>
      <c r="B26" s="93" t="s">
        <v>56</v>
      </c>
      <c r="C26" s="94"/>
      <c r="D26" s="67">
        <v>10</v>
      </c>
      <c r="E26" s="76"/>
      <c r="F26" s="76">
        <v>0</v>
      </c>
      <c r="G26" s="74">
        <f t="shared" si="19"/>
        <v>0</v>
      </c>
      <c r="H26" s="96">
        <f t="shared" si="20"/>
        <v>0</v>
      </c>
      <c r="I26" s="74">
        <f t="shared" si="21"/>
        <v>0</v>
      </c>
      <c r="J26" s="71">
        <f t="shared" si="22"/>
        <v>0</v>
      </c>
      <c r="K26" s="74">
        <f t="shared" si="23"/>
        <v>0</v>
      </c>
      <c r="L26" s="96">
        <f t="shared" si="24"/>
        <v>0</v>
      </c>
      <c r="M26" s="74">
        <f t="shared" si="25"/>
        <v>0</v>
      </c>
      <c r="N26" s="74">
        <f t="shared" si="26"/>
        <v>0</v>
      </c>
      <c r="O26" s="74">
        <f t="shared" si="27"/>
        <v>0</v>
      </c>
      <c r="P26" s="67"/>
      <c r="Q26" s="74">
        <f t="shared" si="28"/>
        <v>0</v>
      </c>
      <c r="R26" s="74">
        <f t="shared" si="29"/>
        <v>0</v>
      </c>
      <c r="S26" s="96">
        <f t="shared" si="30"/>
        <v>0</v>
      </c>
      <c r="T26" s="74">
        <f t="shared" si="31"/>
        <v>0</v>
      </c>
      <c r="U26" s="74">
        <f t="shared" si="32"/>
        <v>0</v>
      </c>
      <c r="V26" s="74">
        <f t="shared" si="33"/>
        <v>0</v>
      </c>
      <c r="W26" s="67"/>
      <c r="X26" s="74">
        <f t="shared" si="34"/>
        <v>0</v>
      </c>
      <c r="Y26" s="74">
        <f t="shared" si="35"/>
        <v>0</v>
      </c>
      <c r="Z26" s="121">
        <f t="shared" si="36"/>
        <v>0</v>
      </c>
      <c r="AA26" s="148" t="str">
        <f t="shared" si="37"/>
        <v>OK</v>
      </c>
      <c r="AF26" s="5"/>
      <c r="AG26" s="5"/>
      <c r="AH26" s="5"/>
    </row>
    <row r="27" spans="1:34" ht="13.5" customHeight="1">
      <c r="A27" s="111"/>
      <c r="B27" s="93" t="s">
        <v>56</v>
      </c>
      <c r="C27" s="94"/>
      <c r="D27" s="67">
        <v>10</v>
      </c>
      <c r="E27" s="76"/>
      <c r="F27" s="76">
        <v>0</v>
      </c>
      <c r="G27" s="74">
        <f t="shared" si="19"/>
        <v>0</v>
      </c>
      <c r="H27" s="96">
        <f t="shared" si="20"/>
        <v>0</v>
      </c>
      <c r="I27" s="74">
        <f t="shared" si="21"/>
        <v>0</v>
      </c>
      <c r="J27" s="71">
        <f t="shared" si="22"/>
        <v>0</v>
      </c>
      <c r="K27" s="74">
        <f t="shared" si="23"/>
        <v>0</v>
      </c>
      <c r="L27" s="96">
        <f t="shared" si="24"/>
        <v>0</v>
      </c>
      <c r="M27" s="74">
        <f t="shared" si="25"/>
        <v>0</v>
      </c>
      <c r="N27" s="74">
        <f t="shared" si="26"/>
        <v>0</v>
      </c>
      <c r="O27" s="74">
        <f t="shared" si="27"/>
        <v>0</v>
      </c>
      <c r="P27" s="67"/>
      <c r="Q27" s="74">
        <f t="shared" si="28"/>
        <v>0</v>
      </c>
      <c r="R27" s="74">
        <f t="shared" si="29"/>
        <v>0</v>
      </c>
      <c r="S27" s="96">
        <f t="shared" si="30"/>
        <v>0</v>
      </c>
      <c r="T27" s="74">
        <f t="shared" si="31"/>
        <v>0</v>
      </c>
      <c r="U27" s="74">
        <f t="shared" si="32"/>
        <v>0</v>
      </c>
      <c r="V27" s="74">
        <f t="shared" si="33"/>
        <v>0</v>
      </c>
      <c r="W27" s="67"/>
      <c r="X27" s="74">
        <f t="shared" si="34"/>
        <v>0</v>
      </c>
      <c r="Y27" s="74">
        <f t="shared" si="35"/>
        <v>0</v>
      </c>
      <c r="Z27" s="121">
        <f t="shared" si="36"/>
        <v>0</v>
      </c>
      <c r="AA27" s="148" t="str">
        <f t="shared" si="37"/>
        <v>OK</v>
      </c>
      <c r="AF27" s="5"/>
      <c r="AG27" s="5"/>
      <c r="AH27" s="5"/>
    </row>
    <row r="28" spans="1:34" ht="13.5" customHeight="1">
      <c r="A28" s="111"/>
      <c r="B28" s="93" t="s">
        <v>56</v>
      </c>
      <c r="C28" s="94"/>
      <c r="D28" s="67">
        <v>10</v>
      </c>
      <c r="E28" s="76"/>
      <c r="F28" s="76">
        <v>0</v>
      </c>
      <c r="G28" s="74">
        <f t="shared" si="19"/>
        <v>0</v>
      </c>
      <c r="H28" s="96">
        <f t="shared" si="20"/>
        <v>0</v>
      </c>
      <c r="I28" s="74">
        <f t="shared" si="21"/>
        <v>0</v>
      </c>
      <c r="J28" s="71">
        <f t="shared" si="22"/>
        <v>0</v>
      </c>
      <c r="K28" s="74">
        <f t="shared" si="23"/>
        <v>0</v>
      </c>
      <c r="L28" s="96">
        <f t="shared" si="24"/>
        <v>0</v>
      </c>
      <c r="M28" s="74">
        <f t="shared" si="25"/>
        <v>0</v>
      </c>
      <c r="N28" s="74">
        <f t="shared" si="26"/>
        <v>0</v>
      </c>
      <c r="O28" s="74">
        <f t="shared" si="27"/>
        <v>0</v>
      </c>
      <c r="P28" s="67"/>
      <c r="Q28" s="74">
        <f t="shared" si="28"/>
        <v>0</v>
      </c>
      <c r="R28" s="74">
        <f t="shared" si="29"/>
        <v>0</v>
      </c>
      <c r="S28" s="96">
        <f t="shared" si="30"/>
        <v>0</v>
      </c>
      <c r="T28" s="74">
        <f t="shared" si="31"/>
        <v>0</v>
      </c>
      <c r="U28" s="74">
        <f t="shared" si="32"/>
        <v>0</v>
      </c>
      <c r="V28" s="74">
        <f t="shared" si="33"/>
        <v>0</v>
      </c>
      <c r="W28" s="67"/>
      <c r="X28" s="74">
        <f t="shared" si="34"/>
        <v>0</v>
      </c>
      <c r="Y28" s="74">
        <f t="shared" si="35"/>
        <v>0</v>
      </c>
      <c r="Z28" s="121">
        <f t="shared" si="36"/>
        <v>0</v>
      </c>
      <c r="AA28" s="148" t="str">
        <f t="shared" si="37"/>
        <v>OK</v>
      </c>
      <c r="AF28" s="5"/>
      <c r="AG28" s="5"/>
      <c r="AH28" s="5"/>
    </row>
    <row r="29" spans="1:34" ht="13.5" customHeight="1">
      <c r="A29" s="111"/>
      <c r="B29" s="93" t="s">
        <v>56</v>
      </c>
      <c r="C29" s="94"/>
      <c r="D29" s="67">
        <v>10</v>
      </c>
      <c r="E29" s="76"/>
      <c r="F29" s="76">
        <v>0</v>
      </c>
      <c r="G29" s="74">
        <f t="shared" si="19"/>
        <v>0</v>
      </c>
      <c r="H29" s="96">
        <f t="shared" si="20"/>
        <v>0</v>
      </c>
      <c r="I29" s="74">
        <f t="shared" si="21"/>
        <v>0</v>
      </c>
      <c r="J29" s="71">
        <f t="shared" si="22"/>
        <v>0</v>
      </c>
      <c r="K29" s="74">
        <f t="shared" si="23"/>
        <v>0</v>
      </c>
      <c r="L29" s="96">
        <f t="shared" si="24"/>
        <v>0</v>
      </c>
      <c r="M29" s="74">
        <f t="shared" si="25"/>
        <v>0</v>
      </c>
      <c r="N29" s="74">
        <f t="shared" si="26"/>
        <v>0</v>
      </c>
      <c r="O29" s="74">
        <f t="shared" si="27"/>
        <v>0</v>
      </c>
      <c r="P29" s="67"/>
      <c r="Q29" s="74">
        <f t="shared" si="28"/>
        <v>0</v>
      </c>
      <c r="R29" s="74">
        <f t="shared" si="29"/>
        <v>0</v>
      </c>
      <c r="S29" s="96">
        <f t="shared" si="30"/>
        <v>0</v>
      </c>
      <c r="T29" s="74">
        <f t="shared" si="31"/>
        <v>0</v>
      </c>
      <c r="U29" s="74">
        <f t="shared" si="32"/>
        <v>0</v>
      </c>
      <c r="V29" s="74">
        <f t="shared" si="33"/>
        <v>0</v>
      </c>
      <c r="W29" s="67"/>
      <c r="X29" s="74">
        <f t="shared" si="34"/>
        <v>0</v>
      </c>
      <c r="Y29" s="74">
        <f t="shared" si="35"/>
        <v>0</v>
      </c>
      <c r="Z29" s="121">
        <f t="shared" si="36"/>
        <v>0</v>
      </c>
      <c r="AA29" s="148" t="str">
        <f t="shared" si="37"/>
        <v>OK</v>
      </c>
      <c r="AF29" s="5"/>
      <c r="AG29" s="5"/>
      <c r="AH29" s="5"/>
    </row>
    <row r="30" spans="1:34" ht="13.5" customHeight="1">
      <c r="A30" s="111"/>
      <c r="B30" s="93" t="s">
        <v>56</v>
      </c>
      <c r="C30" s="94"/>
      <c r="D30" s="67">
        <v>10</v>
      </c>
      <c r="E30" s="76"/>
      <c r="F30" s="76">
        <v>0</v>
      </c>
      <c r="G30" s="74">
        <f t="shared" si="19"/>
        <v>0</v>
      </c>
      <c r="H30" s="96">
        <f t="shared" si="20"/>
        <v>0</v>
      </c>
      <c r="I30" s="74">
        <f t="shared" si="21"/>
        <v>0</v>
      </c>
      <c r="J30" s="71">
        <f t="shared" si="22"/>
        <v>0</v>
      </c>
      <c r="K30" s="74">
        <f t="shared" si="23"/>
        <v>0</v>
      </c>
      <c r="L30" s="96">
        <f t="shared" si="24"/>
        <v>0</v>
      </c>
      <c r="M30" s="74">
        <f t="shared" si="25"/>
        <v>0</v>
      </c>
      <c r="N30" s="74">
        <f t="shared" si="26"/>
        <v>0</v>
      </c>
      <c r="O30" s="74">
        <f t="shared" si="27"/>
        <v>0</v>
      </c>
      <c r="P30" s="67"/>
      <c r="Q30" s="74">
        <f t="shared" si="28"/>
        <v>0</v>
      </c>
      <c r="R30" s="74">
        <f t="shared" si="29"/>
        <v>0</v>
      </c>
      <c r="S30" s="96">
        <f t="shared" si="30"/>
        <v>0</v>
      </c>
      <c r="T30" s="74">
        <f t="shared" si="31"/>
        <v>0</v>
      </c>
      <c r="U30" s="74">
        <f t="shared" si="32"/>
        <v>0</v>
      </c>
      <c r="V30" s="74">
        <f t="shared" si="33"/>
        <v>0</v>
      </c>
      <c r="W30" s="67"/>
      <c r="X30" s="74">
        <f t="shared" si="34"/>
        <v>0</v>
      </c>
      <c r="Y30" s="74">
        <f t="shared" si="35"/>
        <v>0</v>
      </c>
      <c r="Z30" s="121">
        <f t="shared" si="36"/>
        <v>0</v>
      </c>
      <c r="AA30" s="148" t="str">
        <f t="shared" si="37"/>
        <v>OK</v>
      </c>
      <c r="AF30" s="5"/>
      <c r="AG30" s="5"/>
      <c r="AH30" s="5"/>
    </row>
    <row r="31" spans="1:34" ht="13.5" customHeight="1">
      <c r="A31" s="111"/>
      <c r="B31" s="93" t="s">
        <v>56</v>
      </c>
      <c r="C31" s="94"/>
      <c r="D31" s="67">
        <v>10</v>
      </c>
      <c r="E31" s="76"/>
      <c r="F31" s="76">
        <v>0</v>
      </c>
      <c r="G31" s="74">
        <f t="shared" si="19"/>
        <v>0</v>
      </c>
      <c r="H31" s="96">
        <f t="shared" si="20"/>
        <v>0</v>
      </c>
      <c r="I31" s="74">
        <f t="shared" si="21"/>
        <v>0</v>
      </c>
      <c r="J31" s="71">
        <f t="shared" si="22"/>
        <v>0</v>
      </c>
      <c r="K31" s="74">
        <f t="shared" si="23"/>
        <v>0</v>
      </c>
      <c r="L31" s="96">
        <f t="shared" si="24"/>
        <v>0</v>
      </c>
      <c r="M31" s="74">
        <f t="shared" si="25"/>
        <v>0</v>
      </c>
      <c r="N31" s="74">
        <f t="shared" si="26"/>
        <v>0</v>
      </c>
      <c r="O31" s="74">
        <f t="shared" si="27"/>
        <v>0</v>
      </c>
      <c r="P31" s="67"/>
      <c r="Q31" s="74">
        <f t="shared" si="28"/>
        <v>0</v>
      </c>
      <c r="R31" s="74">
        <f t="shared" si="29"/>
        <v>0</v>
      </c>
      <c r="S31" s="96">
        <f t="shared" si="30"/>
        <v>0</v>
      </c>
      <c r="T31" s="74">
        <f t="shared" si="31"/>
        <v>0</v>
      </c>
      <c r="U31" s="74">
        <f t="shared" si="32"/>
        <v>0</v>
      </c>
      <c r="V31" s="74">
        <f t="shared" si="33"/>
        <v>0</v>
      </c>
      <c r="W31" s="67"/>
      <c r="X31" s="74">
        <f t="shared" si="34"/>
        <v>0</v>
      </c>
      <c r="Y31" s="74">
        <f t="shared" si="35"/>
        <v>0</v>
      </c>
      <c r="Z31" s="121">
        <f t="shared" si="36"/>
        <v>0</v>
      </c>
      <c r="AA31" s="148" t="str">
        <f t="shared" si="37"/>
        <v>OK</v>
      </c>
      <c r="AF31" s="5"/>
      <c r="AG31" s="5"/>
      <c r="AH31" s="5"/>
    </row>
    <row r="32" spans="1:34" ht="13.5" customHeight="1">
      <c r="A32" s="112"/>
      <c r="B32" s="93" t="s">
        <v>56</v>
      </c>
      <c r="C32" s="95"/>
      <c r="D32" s="67">
        <v>10</v>
      </c>
      <c r="E32" s="76"/>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c r="AF32" s="5"/>
      <c r="AG32" s="5"/>
      <c r="AH32" s="5"/>
    </row>
    <row r="33" spans="1:34" ht="13.5" customHeight="1">
      <c r="A33" s="111"/>
      <c r="B33" s="93" t="s">
        <v>56</v>
      </c>
      <c r="C33" s="94"/>
      <c r="D33" s="67">
        <v>10</v>
      </c>
      <c r="E33" s="76"/>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c r="AF33" s="5"/>
      <c r="AG33" s="5"/>
      <c r="AH33" s="5"/>
    </row>
    <row r="34" spans="1:34" ht="13.5" customHeight="1">
      <c r="A34" s="112"/>
      <c r="B34" s="93" t="s">
        <v>56</v>
      </c>
      <c r="C34" s="95"/>
      <c r="D34" s="67">
        <v>10</v>
      </c>
      <c r="E34" s="76"/>
      <c r="F34" s="76">
        <v>0</v>
      </c>
      <c r="G34" s="74">
        <f t="shared" si="0"/>
        <v>0</v>
      </c>
      <c r="H34" s="96">
        <f t="shared" si="1"/>
        <v>0</v>
      </c>
      <c r="I34" s="74">
        <f t="shared" si="2"/>
        <v>0</v>
      </c>
      <c r="J34" s="71">
        <f t="shared" si="3"/>
        <v>0</v>
      </c>
      <c r="K34" s="74">
        <f t="shared" si="4"/>
        <v>0</v>
      </c>
      <c r="L34" s="96">
        <f t="shared" si="5"/>
        <v>0</v>
      </c>
      <c r="M34" s="74">
        <f t="shared" si="6"/>
        <v>0</v>
      </c>
      <c r="N34" s="74">
        <f t="shared" si="7"/>
        <v>0</v>
      </c>
      <c r="O34" s="74">
        <f t="shared" si="8"/>
        <v>0</v>
      </c>
      <c r="P34" s="67"/>
      <c r="Q34" s="74">
        <f t="shared" si="9"/>
        <v>0</v>
      </c>
      <c r="R34" s="74">
        <f t="shared" si="10"/>
        <v>0</v>
      </c>
      <c r="S34" s="96">
        <f t="shared" si="11"/>
        <v>0</v>
      </c>
      <c r="T34" s="74">
        <f t="shared" si="12"/>
        <v>0</v>
      </c>
      <c r="U34" s="74">
        <f t="shared" si="13"/>
        <v>0</v>
      </c>
      <c r="V34" s="74">
        <f t="shared" si="14"/>
        <v>0</v>
      </c>
      <c r="W34" s="67"/>
      <c r="X34" s="74">
        <f t="shared" si="15"/>
        <v>0</v>
      </c>
      <c r="Y34" s="74">
        <f t="shared" si="16"/>
        <v>0</v>
      </c>
      <c r="Z34" s="121">
        <f t="shared" si="17"/>
        <v>0</v>
      </c>
      <c r="AA34" s="148" t="str">
        <f t="shared" si="18"/>
        <v>OK</v>
      </c>
      <c r="AF34" s="5"/>
      <c r="AG34" s="5"/>
      <c r="AH34" s="5"/>
    </row>
    <row r="35" spans="1:34" ht="13.5" customHeight="1">
      <c r="A35" s="112"/>
      <c r="B35" s="93" t="s">
        <v>56</v>
      </c>
      <c r="C35" s="95"/>
      <c r="D35" s="67">
        <v>10</v>
      </c>
      <c r="E35" s="76"/>
      <c r="F35" s="76">
        <v>0</v>
      </c>
      <c r="G35" s="74">
        <f t="shared" si="0"/>
        <v>0</v>
      </c>
      <c r="H35" s="96">
        <f t="shared" si="1"/>
        <v>0</v>
      </c>
      <c r="I35" s="74">
        <f t="shared" si="2"/>
        <v>0</v>
      </c>
      <c r="J35" s="71">
        <f t="shared" si="3"/>
        <v>0</v>
      </c>
      <c r="K35" s="74">
        <f t="shared" si="4"/>
        <v>0</v>
      </c>
      <c r="L35" s="96">
        <f t="shared" si="5"/>
        <v>0</v>
      </c>
      <c r="M35" s="74">
        <f t="shared" si="6"/>
        <v>0</v>
      </c>
      <c r="N35" s="74">
        <f t="shared" si="7"/>
        <v>0</v>
      </c>
      <c r="O35" s="74">
        <f t="shared" si="8"/>
        <v>0</v>
      </c>
      <c r="P35" s="67"/>
      <c r="Q35" s="74">
        <f t="shared" si="9"/>
        <v>0</v>
      </c>
      <c r="R35" s="74">
        <f t="shared" si="10"/>
        <v>0</v>
      </c>
      <c r="S35" s="96">
        <f t="shared" si="11"/>
        <v>0</v>
      </c>
      <c r="T35" s="74">
        <f t="shared" si="12"/>
        <v>0</v>
      </c>
      <c r="U35" s="74">
        <f t="shared" si="13"/>
        <v>0</v>
      </c>
      <c r="V35" s="74">
        <f t="shared" si="14"/>
        <v>0</v>
      </c>
      <c r="W35" s="67"/>
      <c r="X35" s="74">
        <f t="shared" si="15"/>
        <v>0</v>
      </c>
      <c r="Y35" s="74">
        <f t="shared" si="16"/>
        <v>0</v>
      </c>
      <c r="Z35" s="121">
        <f t="shared" si="17"/>
        <v>0</v>
      </c>
      <c r="AA35" s="148" t="str">
        <f t="shared" si="18"/>
        <v>OK</v>
      </c>
      <c r="AF35" s="5"/>
      <c r="AG35" s="5"/>
      <c r="AH35" s="5"/>
    </row>
    <row r="36" spans="1:27" ht="13.5" customHeight="1">
      <c r="A36" s="112"/>
      <c r="B36" s="93" t="s">
        <v>56</v>
      </c>
      <c r="C36" s="95"/>
      <c r="D36" s="67">
        <v>10</v>
      </c>
      <c r="E36" s="76"/>
      <c r="F36" s="76">
        <v>0</v>
      </c>
      <c r="G36" s="74">
        <f t="shared" si="0"/>
        <v>0</v>
      </c>
      <c r="H36" s="96">
        <f t="shared" si="1"/>
        <v>0</v>
      </c>
      <c r="I36" s="74">
        <f t="shared" si="2"/>
        <v>0</v>
      </c>
      <c r="J36" s="71">
        <f t="shared" si="3"/>
        <v>0</v>
      </c>
      <c r="K36" s="74">
        <f t="shared" si="4"/>
        <v>0</v>
      </c>
      <c r="L36" s="96">
        <f t="shared" si="5"/>
        <v>0</v>
      </c>
      <c r="M36" s="74">
        <f t="shared" si="6"/>
        <v>0</v>
      </c>
      <c r="N36" s="74">
        <f t="shared" si="7"/>
        <v>0</v>
      </c>
      <c r="O36" s="74">
        <f t="shared" si="8"/>
        <v>0</v>
      </c>
      <c r="P36" s="67"/>
      <c r="Q36" s="74">
        <f t="shared" si="9"/>
        <v>0</v>
      </c>
      <c r="R36" s="74">
        <f t="shared" si="10"/>
        <v>0</v>
      </c>
      <c r="S36" s="96">
        <f t="shared" si="11"/>
        <v>0</v>
      </c>
      <c r="T36" s="74">
        <f t="shared" si="12"/>
        <v>0</v>
      </c>
      <c r="U36" s="74">
        <f t="shared" si="13"/>
        <v>0</v>
      </c>
      <c r="V36" s="74">
        <f t="shared" si="14"/>
        <v>0</v>
      </c>
      <c r="W36" s="67"/>
      <c r="X36" s="74">
        <f t="shared" si="15"/>
        <v>0</v>
      </c>
      <c r="Y36" s="74">
        <f t="shared" si="16"/>
        <v>0</v>
      </c>
      <c r="Z36" s="121">
        <f t="shared" si="17"/>
        <v>0</v>
      </c>
      <c r="AA36" s="148" t="str">
        <f t="shared" si="18"/>
        <v>OK</v>
      </c>
    </row>
    <row r="37" spans="1:27" ht="13.5" customHeight="1">
      <c r="A37" s="111"/>
      <c r="B37" s="93" t="s">
        <v>56</v>
      </c>
      <c r="C37" s="94"/>
      <c r="D37" s="67">
        <v>10</v>
      </c>
      <c r="E37" s="76"/>
      <c r="F37" s="76">
        <v>0</v>
      </c>
      <c r="G37" s="74">
        <f t="shared" si="0"/>
        <v>0</v>
      </c>
      <c r="H37" s="96">
        <f t="shared" si="1"/>
        <v>0</v>
      </c>
      <c r="I37" s="74">
        <f t="shared" si="2"/>
        <v>0</v>
      </c>
      <c r="J37" s="71">
        <f t="shared" si="3"/>
        <v>0</v>
      </c>
      <c r="K37" s="74">
        <f t="shared" si="4"/>
        <v>0</v>
      </c>
      <c r="L37" s="96">
        <f t="shared" si="5"/>
        <v>0</v>
      </c>
      <c r="M37" s="74">
        <f t="shared" si="6"/>
        <v>0</v>
      </c>
      <c r="N37" s="74">
        <f t="shared" si="7"/>
        <v>0</v>
      </c>
      <c r="O37" s="74">
        <f t="shared" si="8"/>
        <v>0</v>
      </c>
      <c r="P37" s="67"/>
      <c r="Q37" s="74">
        <f t="shared" si="9"/>
        <v>0</v>
      </c>
      <c r="R37" s="74">
        <f t="shared" si="10"/>
        <v>0</v>
      </c>
      <c r="S37" s="96">
        <f t="shared" si="11"/>
        <v>0</v>
      </c>
      <c r="T37" s="74">
        <f t="shared" si="12"/>
        <v>0</v>
      </c>
      <c r="U37" s="74">
        <f t="shared" si="13"/>
        <v>0</v>
      </c>
      <c r="V37" s="74">
        <f t="shared" si="14"/>
        <v>0</v>
      </c>
      <c r="W37" s="67"/>
      <c r="X37" s="74">
        <f t="shared" si="15"/>
        <v>0</v>
      </c>
      <c r="Y37" s="74">
        <f t="shared" si="16"/>
        <v>0</v>
      </c>
      <c r="Z37" s="121">
        <f t="shared" si="17"/>
        <v>0</v>
      </c>
      <c r="AA37" s="148" t="str">
        <f t="shared" si="18"/>
        <v>OK</v>
      </c>
    </row>
    <row r="38" spans="1:27" ht="13.5" customHeight="1">
      <c r="A38" s="110"/>
      <c r="B38" s="93" t="s">
        <v>56</v>
      </c>
      <c r="C38" s="68"/>
      <c r="D38" s="67">
        <v>10</v>
      </c>
      <c r="E38" s="76"/>
      <c r="F38" s="76">
        <v>0</v>
      </c>
      <c r="G38" s="74">
        <f t="shared" si="0"/>
        <v>0</v>
      </c>
      <c r="H38" s="96">
        <f t="shared" si="1"/>
        <v>0</v>
      </c>
      <c r="I38" s="74">
        <f t="shared" si="2"/>
        <v>0</v>
      </c>
      <c r="J38" s="71">
        <f t="shared" si="3"/>
        <v>0</v>
      </c>
      <c r="K38" s="74">
        <f t="shared" si="4"/>
        <v>0</v>
      </c>
      <c r="L38" s="96">
        <f t="shared" si="5"/>
        <v>0</v>
      </c>
      <c r="M38" s="74">
        <f t="shared" si="6"/>
        <v>0</v>
      </c>
      <c r="N38" s="74">
        <f t="shared" si="7"/>
        <v>0</v>
      </c>
      <c r="O38" s="74">
        <f t="shared" si="8"/>
        <v>0</v>
      </c>
      <c r="P38" s="67"/>
      <c r="Q38" s="74">
        <f t="shared" si="9"/>
        <v>0</v>
      </c>
      <c r="R38" s="74">
        <f t="shared" si="10"/>
        <v>0</v>
      </c>
      <c r="S38" s="96">
        <f t="shared" si="11"/>
        <v>0</v>
      </c>
      <c r="T38" s="74">
        <f t="shared" si="12"/>
        <v>0</v>
      </c>
      <c r="U38" s="74">
        <f t="shared" si="13"/>
        <v>0</v>
      </c>
      <c r="V38" s="74">
        <f t="shared" si="14"/>
        <v>0</v>
      </c>
      <c r="W38" s="67"/>
      <c r="X38" s="74">
        <f t="shared" si="15"/>
        <v>0</v>
      </c>
      <c r="Y38" s="74">
        <f t="shared" si="16"/>
        <v>0</v>
      </c>
      <c r="Z38" s="121">
        <f t="shared" si="17"/>
        <v>0</v>
      </c>
      <c r="AA38" s="148" t="str">
        <f t="shared" si="18"/>
        <v>OK</v>
      </c>
    </row>
    <row r="39" spans="1:27" ht="13.5" customHeight="1">
      <c r="A39" s="110"/>
      <c r="B39" s="93" t="s">
        <v>56</v>
      </c>
      <c r="C39" s="68"/>
      <c r="D39" s="67">
        <v>10</v>
      </c>
      <c r="E39" s="76"/>
      <c r="F39" s="76">
        <v>0</v>
      </c>
      <c r="G39" s="74">
        <f t="shared" si="0"/>
        <v>0</v>
      </c>
      <c r="H39" s="96">
        <f t="shared" si="1"/>
        <v>0</v>
      </c>
      <c r="I39" s="74">
        <f t="shared" si="2"/>
        <v>0</v>
      </c>
      <c r="J39" s="71">
        <f t="shared" si="3"/>
        <v>0</v>
      </c>
      <c r="K39" s="74">
        <f t="shared" si="4"/>
        <v>0</v>
      </c>
      <c r="L39" s="96">
        <f t="shared" si="5"/>
        <v>0</v>
      </c>
      <c r="M39" s="74">
        <f t="shared" si="6"/>
        <v>0</v>
      </c>
      <c r="N39" s="74">
        <f t="shared" si="7"/>
        <v>0</v>
      </c>
      <c r="O39" s="74">
        <f t="shared" si="8"/>
        <v>0</v>
      </c>
      <c r="P39" s="67"/>
      <c r="Q39" s="74">
        <f t="shared" si="9"/>
        <v>0</v>
      </c>
      <c r="R39" s="74">
        <f t="shared" si="10"/>
        <v>0</v>
      </c>
      <c r="S39" s="96">
        <f t="shared" si="11"/>
        <v>0</v>
      </c>
      <c r="T39" s="74">
        <f t="shared" si="12"/>
        <v>0</v>
      </c>
      <c r="U39" s="74">
        <f t="shared" si="13"/>
        <v>0</v>
      </c>
      <c r="V39" s="74">
        <f t="shared" si="14"/>
        <v>0</v>
      </c>
      <c r="W39" s="67"/>
      <c r="X39" s="74">
        <f t="shared" si="15"/>
        <v>0</v>
      </c>
      <c r="Y39" s="74">
        <f t="shared" si="16"/>
        <v>0</v>
      </c>
      <c r="Z39" s="121">
        <f t="shared" si="17"/>
        <v>0</v>
      </c>
      <c r="AA39" s="148" t="str">
        <f t="shared" si="18"/>
        <v>OK</v>
      </c>
    </row>
    <row r="40" spans="1:27" ht="13.5" customHeight="1">
      <c r="A40" s="112"/>
      <c r="B40" s="93" t="s">
        <v>56</v>
      </c>
      <c r="C40" s="95"/>
      <c r="D40" s="67">
        <v>10</v>
      </c>
      <c r="E40" s="76"/>
      <c r="F40" s="76">
        <v>0</v>
      </c>
      <c r="G40" s="74">
        <f t="shared" si="0"/>
        <v>0</v>
      </c>
      <c r="H40" s="96">
        <f t="shared" si="1"/>
        <v>0</v>
      </c>
      <c r="I40" s="74">
        <f t="shared" si="2"/>
        <v>0</v>
      </c>
      <c r="J40" s="71">
        <f t="shared" si="3"/>
        <v>0</v>
      </c>
      <c r="K40" s="74">
        <f t="shared" si="4"/>
        <v>0</v>
      </c>
      <c r="L40" s="96">
        <f t="shared" si="5"/>
        <v>0</v>
      </c>
      <c r="M40" s="74">
        <f t="shared" si="6"/>
        <v>0</v>
      </c>
      <c r="N40" s="74">
        <f t="shared" si="7"/>
        <v>0</v>
      </c>
      <c r="O40" s="74">
        <f t="shared" si="8"/>
        <v>0</v>
      </c>
      <c r="P40" s="67"/>
      <c r="Q40" s="74">
        <f t="shared" si="9"/>
        <v>0</v>
      </c>
      <c r="R40" s="74">
        <f t="shared" si="10"/>
        <v>0</v>
      </c>
      <c r="S40" s="96">
        <f t="shared" si="11"/>
        <v>0</v>
      </c>
      <c r="T40" s="74">
        <f t="shared" si="12"/>
        <v>0</v>
      </c>
      <c r="U40" s="74">
        <f t="shared" si="13"/>
        <v>0</v>
      </c>
      <c r="V40" s="74">
        <f t="shared" si="14"/>
        <v>0</v>
      </c>
      <c r="W40" s="67"/>
      <c r="X40" s="74">
        <f t="shared" si="15"/>
        <v>0</v>
      </c>
      <c r="Y40" s="74">
        <f t="shared" si="16"/>
        <v>0</v>
      </c>
      <c r="Z40" s="121">
        <f t="shared" si="17"/>
        <v>0</v>
      </c>
      <c r="AA40" s="148" t="str">
        <f t="shared" si="18"/>
        <v>OK</v>
      </c>
    </row>
    <row r="41" spans="1:27" ht="13.5" customHeight="1">
      <c r="A41" s="112"/>
      <c r="B41" s="93" t="s">
        <v>56</v>
      </c>
      <c r="C41" s="95"/>
      <c r="D41" s="67">
        <v>10</v>
      </c>
      <c r="E41" s="76"/>
      <c r="F41" s="76">
        <v>0</v>
      </c>
      <c r="G41" s="74">
        <f t="shared" si="0"/>
        <v>0</v>
      </c>
      <c r="H41" s="96">
        <f t="shared" si="1"/>
        <v>0</v>
      </c>
      <c r="I41" s="74">
        <f t="shared" si="2"/>
        <v>0</v>
      </c>
      <c r="J41" s="71">
        <f t="shared" si="3"/>
        <v>0</v>
      </c>
      <c r="K41" s="74">
        <f t="shared" si="4"/>
        <v>0</v>
      </c>
      <c r="L41" s="96">
        <f t="shared" si="5"/>
        <v>0</v>
      </c>
      <c r="M41" s="74">
        <f t="shared" si="6"/>
        <v>0</v>
      </c>
      <c r="N41" s="74">
        <f t="shared" si="7"/>
        <v>0</v>
      </c>
      <c r="O41" s="74">
        <f t="shared" si="8"/>
        <v>0</v>
      </c>
      <c r="P41" s="67"/>
      <c r="Q41" s="74">
        <f t="shared" si="9"/>
        <v>0</v>
      </c>
      <c r="R41" s="74">
        <f t="shared" si="10"/>
        <v>0</v>
      </c>
      <c r="S41" s="96">
        <f t="shared" si="11"/>
        <v>0</v>
      </c>
      <c r="T41" s="74">
        <f t="shared" si="12"/>
        <v>0</v>
      </c>
      <c r="U41" s="74">
        <f t="shared" si="13"/>
        <v>0</v>
      </c>
      <c r="V41" s="74">
        <f t="shared" si="14"/>
        <v>0</v>
      </c>
      <c r="W41" s="67"/>
      <c r="X41" s="74">
        <f t="shared" si="15"/>
        <v>0</v>
      </c>
      <c r="Y41" s="74">
        <f t="shared" si="16"/>
        <v>0</v>
      </c>
      <c r="Z41" s="121">
        <f t="shared" si="17"/>
        <v>0</v>
      </c>
      <c r="AA41" s="148" t="str">
        <f t="shared" si="18"/>
        <v>OK</v>
      </c>
    </row>
    <row r="42" spans="1:27" ht="13.5" customHeight="1">
      <c r="A42" s="112"/>
      <c r="B42" s="93" t="s">
        <v>56</v>
      </c>
      <c r="C42" s="95"/>
      <c r="D42" s="67">
        <v>10</v>
      </c>
      <c r="E42" s="76"/>
      <c r="F42" s="76">
        <v>0</v>
      </c>
      <c r="G42" s="74">
        <f t="shared" si="0"/>
        <v>0</v>
      </c>
      <c r="H42" s="96">
        <f t="shared" si="1"/>
        <v>0</v>
      </c>
      <c r="I42" s="74">
        <f t="shared" si="2"/>
        <v>0</v>
      </c>
      <c r="J42" s="71">
        <f t="shared" si="3"/>
        <v>0</v>
      </c>
      <c r="K42" s="74">
        <f t="shared" si="4"/>
        <v>0</v>
      </c>
      <c r="L42" s="96">
        <f t="shared" si="5"/>
        <v>0</v>
      </c>
      <c r="M42" s="74">
        <f t="shared" si="6"/>
        <v>0</v>
      </c>
      <c r="N42" s="74">
        <f t="shared" si="7"/>
        <v>0</v>
      </c>
      <c r="O42" s="74">
        <f t="shared" si="8"/>
        <v>0</v>
      </c>
      <c r="P42" s="67"/>
      <c r="Q42" s="74">
        <f t="shared" si="9"/>
        <v>0</v>
      </c>
      <c r="R42" s="74">
        <f t="shared" si="10"/>
        <v>0</v>
      </c>
      <c r="S42" s="96">
        <f t="shared" si="11"/>
        <v>0</v>
      </c>
      <c r="T42" s="74">
        <f t="shared" si="12"/>
        <v>0</v>
      </c>
      <c r="U42" s="74">
        <f t="shared" si="13"/>
        <v>0</v>
      </c>
      <c r="V42" s="74">
        <f t="shared" si="14"/>
        <v>0</v>
      </c>
      <c r="W42" s="67"/>
      <c r="X42" s="74">
        <f t="shared" si="15"/>
        <v>0</v>
      </c>
      <c r="Y42" s="74">
        <f t="shared" si="16"/>
        <v>0</v>
      </c>
      <c r="Z42" s="121">
        <f t="shared" si="17"/>
        <v>0</v>
      </c>
      <c r="AA42" s="148" t="str">
        <f t="shared" si="18"/>
        <v>OK</v>
      </c>
    </row>
    <row r="43" spans="1:27" ht="13.5" customHeight="1">
      <c r="A43" s="112"/>
      <c r="B43" s="93" t="s">
        <v>56</v>
      </c>
      <c r="C43" s="95"/>
      <c r="D43" s="67">
        <v>10</v>
      </c>
      <c r="E43" s="76"/>
      <c r="F43" s="76">
        <v>0</v>
      </c>
      <c r="G43" s="74">
        <f t="shared" si="0"/>
        <v>0</v>
      </c>
      <c r="H43" s="96">
        <f t="shared" si="1"/>
        <v>0</v>
      </c>
      <c r="I43" s="74">
        <f t="shared" si="2"/>
        <v>0</v>
      </c>
      <c r="J43" s="71">
        <f t="shared" si="3"/>
        <v>0</v>
      </c>
      <c r="K43" s="74">
        <f t="shared" si="4"/>
        <v>0</v>
      </c>
      <c r="L43" s="96">
        <f t="shared" si="5"/>
        <v>0</v>
      </c>
      <c r="M43" s="74">
        <f t="shared" si="6"/>
        <v>0</v>
      </c>
      <c r="N43" s="74">
        <f t="shared" si="7"/>
        <v>0</v>
      </c>
      <c r="O43" s="74">
        <f t="shared" si="8"/>
        <v>0</v>
      </c>
      <c r="P43" s="67"/>
      <c r="Q43" s="74">
        <f t="shared" si="9"/>
        <v>0</v>
      </c>
      <c r="R43" s="74">
        <f t="shared" si="10"/>
        <v>0</v>
      </c>
      <c r="S43" s="96">
        <f t="shared" si="11"/>
        <v>0</v>
      </c>
      <c r="T43" s="74">
        <f t="shared" si="12"/>
        <v>0</v>
      </c>
      <c r="U43" s="74">
        <f t="shared" si="13"/>
        <v>0</v>
      </c>
      <c r="V43" s="74">
        <f t="shared" si="14"/>
        <v>0</v>
      </c>
      <c r="W43" s="67"/>
      <c r="X43" s="74">
        <f t="shared" si="15"/>
        <v>0</v>
      </c>
      <c r="Y43" s="74">
        <f t="shared" si="16"/>
        <v>0</v>
      </c>
      <c r="Z43" s="121">
        <f t="shared" si="17"/>
        <v>0</v>
      </c>
      <c r="AA43" s="148" t="str">
        <f t="shared" si="18"/>
        <v>OK</v>
      </c>
    </row>
    <row r="44" spans="1:27" ht="12" customHeight="1">
      <c r="A44" s="112"/>
      <c r="B44" s="93" t="s">
        <v>56</v>
      </c>
      <c r="C44" s="95"/>
      <c r="D44" s="67">
        <v>10</v>
      </c>
      <c r="E44" s="76"/>
      <c r="F44" s="76">
        <v>0</v>
      </c>
      <c r="G44" s="74">
        <f t="shared" si="0"/>
        <v>0</v>
      </c>
      <c r="H44" s="96">
        <f t="shared" si="1"/>
        <v>0</v>
      </c>
      <c r="I44" s="74">
        <f t="shared" si="2"/>
        <v>0</v>
      </c>
      <c r="J44" s="71">
        <f t="shared" si="3"/>
        <v>0</v>
      </c>
      <c r="K44" s="74">
        <f t="shared" si="4"/>
        <v>0</v>
      </c>
      <c r="L44" s="96">
        <f t="shared" si="5"/>
        <v>0</v>
      </c>
      <c r="M44" s="74">
        <f t="shared" si="6"/>
        <v>0</v>
      </c>
      <c r="N44" s="74">
        <f t="shared" si="7"/>
        <v>0</v>
      </c>
      <c r="O44" s="74">
        <f t="shared" si="8"/>
        <v>0</v>
      </c>
      <c r="P44" s="67"/>
      <c r="Q44" s="74">
        <f t="shared" si="9"/>
        <v>0</v>
      </c>
      <c r="R44" s="74">
        <f t="shared" si="10"/>
        <v>0</v>
      </c>
      <c r="S44" s="96">
        <f t="shared" si="11"/>
        <v>0</v>
      </c>
      <c r="T44" s="74">
        <f t="shared" si="12"/>
        <v>0</v>
      </c>
      <c r="U44" s="74">
        <f t="shared" si="13"/>
        <v>0</v>
      </c>
      <c r="V44" s="74">
        <f t="shared" si="14"/>
        <v>0</v>
      </c>
      <c r="W44" s="67"/>
      <c r="X44" s="74">
        <f t="shared" si="15"/>
        <v>0</v>
      </c>
      <c r="Y44" s="74">
        <f t="shared" si="16"/>
        <v>0</v>
      </c>
      <c r="Z44" s="121">
        <f t="shared" si="17"/>
        <v>0</v>
      </c>
      <c r="AA44" s="148" t="str">
        <f t="shared" si="18"/>
        <v>OK</v>
      </c>
    </row>
    <row r="45" spans="1:27" ht="12" customHeight="1">
      <c r="A45" s="112"/>
      <c r="B45" s="93" t="s">
        <v>56</v>
      </c>
      <c r="C45" s="95"/>
      <c r="D45" s="67">
        <v>10</v>
      </c>
      <c r="E45" s="76"/>
      <c r="F45" s="76">
        <v>0</v>
      </c>
      <c r="G45" s="74">
        <f t="shared" si="0"/>
        <v>0</v>
      </c>
      <c r="H45" s="96">
        <f t="shared" si="1"/>
        <v>0</v>
      </c>
      <c r="I45" s="74">
        <f t="shared" si="2"/>
        <v>0</v>
      </c>
      <c r="J45" s="71">
        <f t="shared" si="3"/>
        <v>0</v>
      </c>
      <c r="K45" s="74">
        <f t="shared" si="4"/>
        <v>0</v>
      </c>
      <c r="L45" s="96">
        <f t="shared" si="5"/>
        <v>0</v>
      </c>
      <c r="M45" s="74">
        <f t="shared" si="6"/>
        <v>0</v>
      </c>
      <c r="N45" s="74">
        <f t="shared" si="7"/>
        <v>0</v>
      </c>
      <c r="O45" s="74">
        <f t="shared" si="8"/>
        <v>0</v>
      </c>
      <c r="P45" s="67"/>
      <c r="Q45" s="74">
        <f t="shared" si="9"/>
        <v>0</v>
      </c>
      <c r="R45" s="74">
        <f t="shared" si="10"/>
        <v>0</v>
      </c>
      <c r="S45" s="96">
        <f t="shared" si="11"/>
        <v>0</v>
      </c>
      <c r="T45" s="74">
        <f t="shared" si="12"/>
        <v>0</v>
      </c>
      <c r="U45" s="74">
        <f t="shared" si="13"/>
        <v>0</v>
      </c>
      <c r="V45" s="74">
        <f t="shared" si="14"/>
        <v>0</v>
      </c>
      <c r="W45" s="67"/>
      <c r="X45" s="74">
        <f t="shared" si="15"/>
        <v>0</v>
      </c>
      <c r="Y45" s="74">
        <f t="shared" si="16"/>
        <v>0</v>
      </c>
      <c r="Z45" s="121">
        <f t="shared" si="17"/>
        <v>0</v>
      </c>
      <c r="AA45" s="148" t="str">
        <f t="shared" si="18"/>
        <v>OK</v>
      </c>
    </row>
    <row r="46" spans="1:27" ht="12" customHeight="1">
      <c r="A46" s="112"/>
      <c r="B46" s="93" t="s">
        <v>56</v>
      </c>
      <c r="C46" s="95"/>
      <c r="D46" s="67">
        <v>10</v>
      </c>
      <c r="E46" s="76"/>
      <c r="F46" s="76">
        <v>0</v>
      </c>
      <c r="G46" s="74">
        <f t="shared" si="0"/>
        <v>0</v>
      </c>
      <c r="H46" s="96">
        <f t="shared" si="1"/>
        <v>0</v>
      </c>
      <c r="I46" s="74">
        <f t="shared" si="2"/>
        <v>0</v>
      </c>
      <c r="J46" s="71">
        <f t="shared" si="3"/>
        <v>0</v>
      </c>
      <c r="K46" s="74">
        <f t="shared" si="4"/>
        <v>0</v>
      </c>
      <c r="L46" s="96">
        <f t="shared" si="5"/>
        <v>0</v>
      </c>
      <c r="M46" s="74">
        <f t="shared" si="6"/>
        <v>0</v>
      </c>
      <c r="N46" s="74">
        <f t="shared" si="7"/>
        <v>0</v>
      </c>
      <c r="O46" s="74">
        <f t="shared" si="8"/>
        <v>0</v>
      </c>
      <c r="P46" s="67"/>
      <c r="Q46" s="74">
        <f t="shared" si="9"/>
        <v>0</v>
      </c>
      <c r="R46" s="74">
        <f t="shared" si="10"/>
        <v>0</v>
      </c>
      <c r="S46" s="96">
        <f t="shared" si="11"/>
        <v>0</v>
      </c>
      <c r="T46" s="74">
        <f t="shared" si="12"/>
        <v>0</v>
      </c>
      <c r="U46" s="74">
        <f t="shared" si="13"/>
        <v>0</v>
      </c>
      <c r="V46" s="74">
        <f t="shared" si="14"/>
        <v>0</v>
      </c>
      <c r="W46" s="67"/>
      <c r="X46" s="74">
        <f t="shared" si="15"/>
        <v>0</v>
      </c>
      <c r="Y46" s="74">
        <f t="shared" si="16"/>
        <v>0</v>
      </c>
      <c r="Z46" s="121">
        <f t="shared" si="17"/>
        <v>0</v>
      </c>
      <c r="AA46" s="148" t="str">
        <f t="shared" si="18"/>
        <v>OK</v>
      </c>
    </row>
    <row r="47" spans="1:27" ht="12" customHeight="1">
      <c r="A47" s="112"/>
      <c r="B47" s="93" t="s">
        <v>56</v>
      </c>
      <c r="C47" s="95"/>
      <c r="D47" s="67">
        <v>10</v>
      </c>
      <c r="E47" s="76"/>
      <c r="F47" s="76">
        <v>0</v>
      </c>
      <c r="G47" s="74">
        <f t="shared" si="0"/>
        <v>0</v>
      </c>
      <c r="H47" s="96">
        <f t="shared" si="1"/>
        <v>0</v>
      </c>
      <c r="I47" s="74">
        <f t="shared" si="2"/>
        <v>0</v>
      </c>
      <c r="J47" s="71">
        <f t="shared" si="3"/>
        <v>0</v>
      </c>
      <c r="K47" s="74">
        <f t="shared" si="4"/>
        <v>0</v>
      </c>
      <c r="L47" s="96">
        <f t="shared" si="5"/>
        <v>0</v>
      </c>
      <c r="M47" s="74">
        <f t="shared" si="6"/>
        <v>0</v>
      </c>
      <c r="N47" s="74">
        <f t="shared" si="7"/>
        <v>0</v>
      </c>
      <c r="O47" s="74">
        <f t="shared" si="8"/>
        <v>0</v>
      </c>
      <c r="P47" s="67"/>
      <c r="Q47" s="74">
        <f t="shared" si="9"/>
        <v>0</v>
      </c>
      <c r="R47" s="74">
        <f t="shared" si="10"/>
        <v>0</v>
      </c>
      <c r="S47" s="96">
        <f t="shared" si="11"/>
        <v>0</v>
      </c>
      <c r="T47" s="74">
        <f t="shared" si="12"/>
        <v>0</v>
      </c>
      <c r="U47" s="74">
        <f t="shared" si="13"/>
        <v>0</v>
      </c>
      <c r="V47" s="74">
        <f t="shared" si="14"/>
        <v>0</v>
      </c>
      <c r="W47" s="67"/>
      <c r="X47" s="74">
        <f t="shared" si="15"/>
        <v>0</v>
      </c>
      <c r="Y47" s="74">
        <f t="shared" si="16"/>
        <v>0</v>
      </c>
      <c r="Z47" s="121">
        <f t="shared" si="17"/>
        <v>0</v>
      </c>
      <c r="AA47" s="148" t="str">
        <f t="shared" si="18"/>
        <v>OK</v>
      </c>
    </row>
    <row r="48" spans="1:27" ht="12.75">
      <c r="A48" s="112"/>
      <c r="B48" s="93" t="s">
        <v>56</v>
      </c>
      <c r="C48" s="95"/>
      <c r="D48" s="67">
        <v>10</v>
      </c>
      <c r="E48" s="76"/>
      <c r="F48" s="76">
        <v>0</v>
      </c>
      <c r="G48" s="74">
        <f t="shared" si="0"/>
        <v>0</v>
      </c>
      <c r="H48" s="96">
        <f t="shared" si="1"/>
        <v>0</v>
      </c>
      <c r="I48" s="74">
        <f t="shared" si="2"/>
        <v>0</v>
      </c>
      <c r="J48" s="71">
        <f t="shared" si="3"/>
        <v>0</v>
      </c>
      <c r="K48" s="74">
        <f t="shared" si="4"/>
        <v>0</v>
      </c>
      <c r="L48" s="96">
        <f t="shared" si="5"/>
        <v>0</v>
      </c>
      <c r="M48" s="74">
        <f t="shared" si="6"/>
        <v>0</v>
      </c>
      <c r="N48" s="74">
        <f t="shared" si="7"/>
        <v>0</v>
      </c>
      <c r="O48" s="74">
        <f t="shared" si="8"/>
        <v>0</v>
      </c>
      <c r="P48" s="67"/>
      <c r="Q48" s="74">
        <f t="shared" si="9"/>
        <v>0</v>
      </c>
      <c r="R48" s="74">
        <f t="shared" si="10"/>
        <v>0</v>
      </c>
      <c r="S48" s="96">
        <f t="shared" si="11"/>
        <v>0</v>
      </c>
      <c r="T48" s="74">
        <f t="shared" si="12"/>
        <v>0</v>
      </c>
      <c r="U48" s="74">
        <f t="shared" si="13"/>
        <v>0</v>
      </c>
      <c r="V48" s="74">
        <f t="shared" si="14"/>
        <v>0</v>
      </c>
      <c r="W48" s="67"/>
      <c r="X48" s="74">
        <f t="shared" si="15"/>
        <v>0</v>
      </c>
      <c r="Y48" s="74">
        <f t="shared" si="16"/>
        <v>0</v>
      </c>
      <c r="Z48" s="121">
        <f t="shared" si="17"/>
        <v>0</v>
      </c>
      <c r="AA48" s="148" t="str">
        <f t="shared" si="18"/>
        <v>OK</v>
      </c>
    </row>
    <row r="49" spans="1:27" ht="12.75">
      <c r="A49" s="112"/>
      <c r="B49" s="93" t="s">
        <v>56</v>
      </c>
      <c r="C49" s="95"/>
      <c r="D49" s="67">
        <v>10</v>
      </c>
      <c r="E49" s="76"/>
      <c r="F49" s="76">
        <v>0</v>
      </c>
      <c r="G49" s="74">
        <f t="shared" si="0"/>
        <v>0</v>
      </c>
      <c r="H49" s="96">
        <f t="shared" si="1"/>
        <v>0</v>
      </c>
      <c r="I49" s="74">
        <f t="shared" si="2"/>
        <v>0</v>
      </c>
      <c r="J49" s="71">
        <f t="shared" si="3"/>
        <v>0</v>
      </c>
      <c r="K49" s="74">
        <f t="shared" si="4"/>
        <v>0</v>
      </c>
      <c r="L49" s="96">
        <f t="shared" si="5"/>
        <v>0</v>
      </c>
      <c r="M49" s="74">
        <f t="shared" si="6"/>
        <v>0</v>
      </c>
      <c r="N49" s="74">
        <f t="shared" si="7"/>
        <v>0</v>
      </c>
      <c r="O49" s="74">
        <f t="shared" si="8"/>
        <v>0</v>
      </c>
      <c r="P49" s="67"/>
      <c r="Q49" s="74">
        <f t="shared" si="9"/>
        <v>0</v>
      </c>
      <c r="R49" s="74">
        <f t="shared" si="10"/>
        <v>0</v>
      </c>
      <c r="S49" s="96">
        <f t="shared" si="11"/>
        <v>0</v>
      </c>
      <c r="T49" s="74">
        <f t="shared" si="12"/>
        <v>0</v>
      </c>
      <c r="U49" s="74">
        <f t="shared" si="13"/>
        <v>0</v>
      </c>
      <c r="V49" s="74">
        <f t="shared" si="14"/>
        <v>0</v>
      </c>
      <c r="W49" s="67"/>
      <c r="X49" s="74">
        <f t="shared" si="15"/>
        <v>0</v>
      </c>
      <c r="Y49" s="74">
        <f t="shared" si="16"/>
        <v>0</v>
      </c>
      <c r="Z49" s="121">
        <f t="shared" si="17"/>
        <v>0</v>
      </c>
      <c r="AA49" s="148" t="str">
        <f t="shared" si="18"/>
        <v>OK</v>
      </c>
    </row>
    <row r="50" spans="1:27" ht="12.75">
      <c r="A50" s="112"/>
      <c r="B50" s="93" t="s">
        <v>56</v>
      </c>
      <c r="C50" s="95"/>
      <c r="D50" s="67">
        <v>10</v>
      </c>
      <c r="E50" s="76"/>
      <c r="F50" s="76">
        <v>0</v>
      </c>
      <c r="G50" s="74">
        <f t="shared" si="0"/>
        <v>0</v>
      </c>
      <c r="H50" s="96">
        <f t="shared" si="1"/>
        <v>0</v>
      </c>
      <c r="I50" s="97">
        <f t="shared" si="2"/>
        <v>0</v>
      </c>
      <c r="J50" s="71">
        <f t="shared" si="3"/>
        <v>0</v>
      </c>
      <c r="K50" s="87">
        <f t="shared" si="4"/>
        <v>0</v>
      </c>
      <c r="L50" s="98">
        <f t="shared" si="5"/>
        <v>0</v>
      </c>
      <c r="M50" s="97">
        <f t="shared" si="6"/>
        <v>0</v>
      </c>
      <c r="N50" s="87">
        <f t="shared" si="7"/>
        <v>0</v>
      </c>
      <c r="O50" s="87">
        <f t="shared" si="8"/>
        <v>0</v>
      </c>
      <c r="P50" s="67"/>
      <c r="Q50" s="87">
        <f t="shared" si="9"/>
        <v>0</v>
      </c>
      <c r="R50" s="87">
        <f t="shared" si="10"/>
        <v>0</v>
      </c>
      <c r="S50" s="98">
        <f t="shared" si="11"/>
        <v>0</v>
      </c>
      <c r="T50" s="97">
        <f t="shared" si="12"/>
        <v>0</v>
      </c>
      <c r="U50" s="87">
        <f t="shared" si="13"/>
        <v>0</v>
      </c>
      <c r="V50" s="87">
        <f t="shared" si="14"/>
        <v>0</v>
      </c>
      <c r="W50" s="67"/>
      <c r="X50" s="87">
        <f t="shared" si="15"/>
        <v>0</v>
      </c>
      <c r="Y50" s="87">
        <f t="shared" si="16"/>
        <v>0</v>
      </c>
      <c r="Z50" s="122">
        <f t="shared" si="17"/>
        <v>0</v>
      </c>
      <c r="AA50" s="148" t="str">
        <f t="shared" si="18"/>
        <v>OK</v>
      </c>
    </row>
    <row r="51" spans="1:27" ht="12.75">
      <c r="A51" s="109"/>
      <c r="D51" s="64"/>
      <c r="E51" s="64"/>
      <c r="F51" s="73"/>
      <c r="G51" s="73"/>
      <c r="H51" s="92"/>
      <c r="I51" s="74"/>
      <c r="J51" s="74"/>
      <c r="K51" s="74"/>
      <c r="L51" s="96"/>
      <c r="M51" s="74"/>
      <c r="N51" s="74"/>
      <c r="O51" s="74"/>
      <c r="P51" s="74"/>
      <c r="Q51" s="74"/>
      <c r="R51" s="74"/>
      <c r="S51" s="96"/>
      <c r="T51" s="74"/>
      <c r="U51" s="74"/>
      <c r="V51" s="74"/>
      <c r="W51" s="74"/>
      <c r="X51" s="74"/>
      <c r="Y51" s="74"/>
      <c r="Z51" s="121"/>
      <c r="AA51" s="147"/>
    </row>
    <row r="52" spans="1:27" ht="13.5" thickBot="1">
      <c r="A52" s="113" t="s">
        <v>59</v>
      </c>
      <c r="B52" s="56"/>
      <c r="C52" s="56"/>
      <c r="D52" s="64"/>
      <c r="E52" s="64"/>
      <c r="F52" s="73"/>
      <c r="G52" s="73"/>
      <c r="H52" s="92"/>
      <c r="I52" s="75">
        <f>SUM(I8:I50)</f>
        <v>420110.93</v>
      </c>
      <c r="J52" s="74"/>
      <c r="K52" s="75">
        <f>SUM(K8:K50)</f>
        <v>-369630.2111019849</v>
      </c>
      <c r="L52" s="99">
        <f>SUM(L8:L50)</f>
        <v>50480.71889801505</v>
      </c>
      <c r="M52" s="75">
        <f>SUM(M8:M50)</f>
        <v>0</v>
      </c>
      <c r="N52" s="75">
        <f>SUM(N8:N50)</f>
        <v>0</v>
      </c>
      <c r="O52" s="75">
        <f aca="true" t="shared" si="38" ref="O52:U52">SUM(O8:O50)</f>
        <v>420110.93</v>
      </c>
      <c r="P52" s="74"/>
      <c r="Q52" s="75">
        <f t="shared" si="38"/>
        <v>-8156.054666666667</v>
      </c>
      <c r="R52" s="75">
        <f t="shared" si="38"/>
        <v>-377786.2657686516</v>
      </c>
      <c r="S52" s="99">
        <f t="shared" si="38"/>
        <v>42324.66423134839</v>
      </c>
      <c r="T52" s="75">
        <f t="shared" si="38"/>
        <v>0</v>
      </c>
      <c r="U52" s="75">
        <f t="shared" si="38"/>
        <v>0</v>
      </c>
      <c r="V52" s="75">
        <f>SUM(V8:V50)</f>
        <v>420110.93</v>
      </c>
      <c r="W52" s="74"/>
      <c r="X52" s="75">
        <f>SUM(X8:X50)</f>
        <v>-8156.054666666667</v>
      </c>
      <c r="Y52" s="75">
        <f>SUM(Y8:Y50)</f>
        <v>-385942.3204353182</v>
      </c>
      <c r="Z52" s="123">
        <f>SUM(Z8:Z50)</f>
        <v>34168.60956468173</v>
      </c>
      <c r="AA52" s="147"/>
    </row>
    <row r="53" spans="1:27" ht="14.25" thickBot="1" thickTop="1">
      <c r="A53" s="117"/>
      <c r="B53" s="114"/>
      <c r="C53" s="114"/>
      <c r="D53" s="115"/>
      <c r="E53" s="115"/>
      <c r="F53" s="116"/>
      <c r="G53" s="116"/>
      <c r="H53" s="85"/>
      <c r="I53" s="85"/>
      <c r="J53" s="85"/>
      <c r="K53" s="85"/>
      <c r="L53" s="85"/>
      <c r="M53" s="86"/>
      <c r="N53" s="86"/>
      <c r="O53" s="86"/>
      <c r="P53" s="86"/>
      <c r="Q53" s="86"/>
      <c r="R53" s="86"/>
      <c r="S53" s="86"/>
      <c r="T53" s="86"/>
      <c r="U53" s="86"/>
      <c r="V53" s="86"/>
      <c r="W53" s="86"/>
      <c r="X53" s="86"/>
      <c r="Y53" s="86"/>
      <c r="Z53" s="124"/>
      <c r="AA53" s="149"/>
    </row>
    <row r="54" spans="4:26" ht="12.75">
      <c r="D54" s="64"/>
      <c r="E54" s="64"/>
      <c r="F54" s="73"/>
      <c r="G54" s="73"/>
      <c r="H54" s="74"/>
      <c r="I54" s="74"/>
      <c r="J54" s="74"/>
      <c r="K54" s="74"/>
      <c r="L54" s="74"/>
      <c r="M54" s="54"/>
      <c r="N54" s="54"/>
      <c r="O54" s="54"/>
      <c r="P54" s="54"/>
      <c r="Q54" s="54"/>
      <c r="R54" s="54"/>
      <c r="S54" s="54"/>
      <c r="T54" s="54"/>
      <c r="U54" s="54"/>
      <c r="V54" s="54"/>
      <c r="W54" s="54"/>
      <c r="X54" s="54"/>
      <c r="Y54" s="54"/>
      <c r="Z54" s="54"/>
    </row>
    <row r="55" spans="4:26" ht="12.75">
      <c r="D55" s="64"/>
      <c r="E55" s="64"/>
      <c r="F55" s="73"/>
      <c r="G55" s="73"/>
      <c r="H55" s="74"/>
      <c r="I55" s="74"/>
      <c r="J55" s="74"/>
      <c r="K55" s="74"/>
      <c r="L55" s="74"/>
      <c r="M55" s="54"/>
      <c r="N55" s="54"/>
      <c r="O55" s="54"/>
      <c r="P55" s="54"/>
      <c r="Q55" s="54"/>
      <c r="R55" s="54"/>
      <c r="S55" s="54"/>
      <c r="T55" s="54"/>
      <c r="U55" s="54"/>
      <c r="V55" s="54"/>
      <c r="W55" s="54"/>
      <c r="X55" s="54"/>
      <c r="Y55" s="54"/>
      <c r="Z55" s="54"/>
    </row>
    <row r="56" spans="4:26" ht="12.75">
      <c r="D56" s="64"/>
      <c r="E56" s="64"/>
      <c r="F56" s="73"/>
      <c r="G56" s="73"/>
      <c r="H56" s="74"/>
      <c r="I56" s="74"/>
      <c r="J56" s="74"/>
      <c r="K56" s="74"/>
      <c r="L56" s="74"/>
      <c r="M56" s="54"/>
      <c r="N56" s="54"/>
      <c r="O56" s="54"/>
      <c r="P56" s="54"/>
      <c r="Q56" s="54"/>
      <c r="R56" s="54"/>
      <c r="S56" s="54"/>
      <c r="T56" s="54"/>
      <c r="U56" s="54"/>
      <c r="V56" s="54"/>
      <c r="W56" s="54"/>
      <c r="X56" s="54"/>
      <c r="Y56" s="54"/>
      <c r="Z56" s="54"/>
    </row>
    <row r="57" spans="4:26" ht="12.75">
      <c r="D57" s="64"/>
      <c r="E57" s="64"/>
      <c r="F57" s="73"/>
      <c r="G57" s="73"/>
      <c r="H57" s="74"/>
      <c r="I57" s="74"/>
      <c r="J57" s="74"/>
      <c r="K57" s="74"/>
      <c r="L57" s="74"/>
      <c r="M57" s="54"/>
      <c r="N57" s="54"/>
      <c r="O57" s="54"/>
      <c r="P57" s="54"/>
      <c r="Q57" s="54"/>
      <c r="R57" s="54"/>
      <c r="S57" s="54"/>
      <c r="T57" s="54"/>
      <c r="U57" s="54"/>
      <c r="V57" s="54"/>
      <c r="W57" s="54"/>
      <c r="X57" s="54"/>
      <c r="Y57" s="54"/>
      <c r="Z57" s="54"/>
    </row>
    <row r="58" spans="4:26" ht="12.75">
      <c r="D58" s="64"/>
      <c r="E58" s="64"/>
      <c r="F58" s="73"/>
      <c r="G58" s="73"/>
      <c r="H58" s="74"/>
      <c r="I58" s="74"/>
      <c r="J58" s="74"/>
      <c r="K58" s="74"/>
      <c r="L58" s="74"/>
      <c r="M58" s="54"/>
      <c r="N58" s="54"/>
      <c r="O58" s="54"/>
      <c r="P58" s="54"/>
      <c r="Q58" s="54"/>
      <c r="R58" s="54"/>
      <c r="S58" s="54"/>
      <c r="T58" s="54"/>
      <c r="U58" s="54"/>
      <c r="V58" s="54"/>
      <c r="W58" s="54"/>
      <c r="X58" s="54"/>
      <c r="Y58" s="54"/>
      <c r="Z58" s="54"/>
    </row>
    <row r="59" spans="4:12" ht="12.75">
      <c r="D59" s="64"/>
      <c r="E59" s="64"/>
      <c r="F59" s="73"/>
      <c r="G59" s="73"/>
      <c r="H59" s="73"/>
      <c r="I59" s="73"/>
      <c r="J59" s="73"/>
      <c r="K59" s="73"/>
      <c r="L59" s="73"/>
    </row>
    <row r="60" spans="4:12" ht="12.75">
      <c r="D60" s="64"/>
      <c r="E60" s="64"/>
      <c r="F60" s="73"/>
      <c r="G60" s="73"/>
      <c r="H60" s="73"/>
      <c r="I60" s="73"/>
      <c r="J60" s="73"/>
      <c r="K60" s="73"/>
      <c r="L60" s="73"/>
    </row>
    <row r="61" spans="4:12" ht="12.75">
      <c r="D61" s="64"/>
      <c r="E61" s="64"/>
      <c r="F61" s="73"/>
      <c r="G61" s="73"/>
      <c r="H61" s="73"/>
      <c r="I61" s="73"/>
      <c r="J61" s="73"/>
      <c r="K61" s="73"/>
      <c r="L61" s="73"/>
    </row>
    <row r="62" spans="4:12" ht="12.75">
      <c r="D62" s="64"/>
      <c r="E62" s="64"/>
      <c r="F62" s="73"/>
      <c r="G62" s="73"/>
      <c r="H62" s="73"/>
      <c r="I62" s="73"/>
      <c r="J62" s="73"/>
      <c r="K62" s="73"/>
      <c r="L62" s="73"/>
    </row>
    <row r="63" spans="4:12" ht="12.75">
      <c r="D63" s="64"/>
      <c r="E63" s="64"/>
      <c r="F63" s="73"/>
      <c r="G63" s="73"/>
      <c r="H63" s="73"/>
      <c r="I63" s="73"/>
      <c r="J63" s="73"/>
      <c r="K63" s="73"/>
      <c r="L63" s="73"/>
    </row>
    <row r="64" spans="4:12" ht="12.75">
      <c r="D64" s="64"/>
      <c r="E64" s="64"/>
      <c r="F64" s="73"/>
      <c r="G64" s="73"/>
      <c r="H64" s="73"/>
      <c r="I64" s="73"/>
      <c r="J64" s="73"/>
      <c r="K64" s="73"/>
      <c r="L64" s="73"/>
    </row>
    <row r="65" spans="4:12" ht="12.75">
      <c r="D65" s="64"/>
      <c r="E65" s="64"/>
      <c r="F65" s="73"/>
      <c r="G65" s="73"/>
      <c r="H65" s="73"/>
      <c r="I65" s="73"/>
      <c r="J65" s="73"/>
      <c r="K65" s="73"/>
      <c r="L65" s="73"/>
    </row>
    <row r="66" spans="4:12" ht="12.75">
      <c r="D66" s="64"/>
      <c r="E66" s="64"/>
      <c r="F66" s="73"/>
      <c r="G66" s="73"/>
      <c r="H66" s="73"/>
      <c r="I66" s="73"/>
      <c r="J66" s="73"/>
      <c r="K66" s="73"/>
      <c r="L66" s="73"/>
    </row>
    <row r="67" spans="4:12" ht="12.75">
      <c r="D67" s="64"/>
      <c r="E67" s="64"/>
      <c r="F67" s="73"/>
      <c r="G67" s="73"/>
      <c r="H67" s="73"/>
      <c r="I67" s="73"/>
      <c r="J67" s="73"/>
      <c r="K67" s="73"/>
      <c r="L67" s="73"/>
    </row>
    <row r="68" spans="4:12" ht="12.75">
      <c r="D68" s="64"/>
      <c r="E68" s="64"/>
      <c r="F68" s="73"/>
      <c r="G68" s="73"/>
      <c r="H68" s="73"/>
      <c r="I68" s="73"/>
      <c r="J68" s="73"/>
      <c r="K68" s="73"/>
      <c r="L68" s="73"/>
    </row>
    <row r="69" spans="4:12" ht="12.75">
      <c r="D69" s="64"/>
      <c r="E69" s="64"/>
      <c r="F69" s="73"/>
      <c r="G69" s="73"/>
      <c r="H69" s="73"/>
      <c r="I69" s="73"/>
      <c r="J69" s="73"/>
      <c r="K69" s="73"/>
      <c r="L69" s="73"/>
    </row>
    <row r="70" spans="4:12" ht="12.75">
      <c r="D70" s="64"/>
      <c r="E70" s="64"/>
      <c r="F70" s="73"/>
      <c r="G70" s="73"/>
      <c r="H70" s="73"/>
      <c r="I70" s="73"/>
      <c r="J70" s="73"/>
      <c r="K70" s="73"/>
      <c r="L70" s="73"/>
    </row>
    <row r="71" spans="4:12" ht="12.75">
      <c r="D71" s="64"/>
      <c r="E71" s="64"/>
      <c r="F71" s="73"/>
      <c r="G71" s="73"/>
      <c r="H71" s="73"/>
      <c r="I71" s="73"/>
      <c r="J71" s="73"/>
      <c r="K71" s="73"/>
      <c r="L71" s="73"/>
    </row>
    <row r="72" spans="4:12" ht="12.75">
      <c r="D72" s="64"/>
      <c r="E72" s="64"/>
      <c r="F72" s="73"/>
      <c r="G72" s="73"/>
      <c r="H72" s="73"/>
      <c r="I72" s="73"/>
      <c r="J72" s="73"/>
      <c r="K72" s="73"/>
      <c r="L72" s="73"/>
    </row>
    <row r="73" spans="4:12" ht="12.75">
      <c r="D73" s="64"/>
      <c r="E73" s="64"/>
      <c r="F73" s="73"/>
      <c r="G73" s="73"/>
      <c r="H73" s="73"/>
      <c r="I73" s="73"/>
      <c r="J73" s="73"/>
      <c r="K73" s="73"/>
      <c r="L73" s="73"/>
    </row>
    <row r="74" spans="4:12" ht="12.75">
      <c r="D74" s="64"/>
      <c r="E74" s="64"/>
      <c r="F74" s="73"/>
      <c r="G74" s="73"/>
      <c r="H74" s="73"/>
      <c r="I74" s="73"/>
      <c r="J74" s="73"/>
      <c r="K74" s="73"/>
      <c r="L74" s="73"/>
    </row>
    <row r="75" spans="4:12" ht="12.75">
      <c r="D75" s="64"/>
      <c r="E75" s="64"/>
      <c r="F75" s="73"/>
      <c r="G75" s="73"/>
      <c r="H75" s="73"/>
      <c r="I75" s="73"/>
      <c r="J75" s="73"/>
      <c r="K75" s="73"/>
      <c r="L75" s="73"/>
    </row>
    <row r="76" spans="4:12" ht="12.75">
      <c r="D76" s="64"/>
      <c r="E76" s="64"/>
      <c r="F76" s="73"/>
      <c r="G76" s="73"/>
      <c r="H76" s="73"/>
      <c r="I76" s="73"/>
      <c r="J76" s="73"/>
      <c r="K76" s="73"/>
      <c r="L76" s="73"/>
    </row>
    <row r="77" spans="4:12" ht="12.75">
      <c r="D77" s="64"/>
      <c r="E77" s="64"/>
      <c r="F77" s="73"/>
      <c r="G77" s="73"/>
      <c r="H77" s="73"/>
      <c r="I77" s="73"/>
      <c r="J77" s="73"/>
      <c r="K77" s="73"/>
      <c r="L77" s="73"/>
    </row>
    <row r="78" spans="4:12" ht="12.75">
      <c r="D78" s="64"/>
      <c r="E78" s="64"/>
      <c r="F78" s="73"/>
      <c r="G78" s="73"/>
      <c r="H78" s="73"/>
      <c r="I78" s="73"/>
      <c r="J78" s="73"/>
      <c r="K78" s="73"/>
      <c r="L78" s="73"/>
    </row>
    <row r="79" spans="4:12" ht="12.75">
      <c r="D79" s="64"/>
      <c r="E79" s="64"/>
      <c r="F79" s="73"/>
      <c r="G79" s="73"/>
      <c r="H79" s="73"/>
      <c r="I79" s="73"/>
      <c r="J79" s="73"/>
      <c r="K79" s="73"/>
      <c r="L79" s="73"/>
    </row>
    <row r="80" spans="4:12" ht="12.75">
      <c r="D80" s="64"/>
      <c r="E80" s="64"/>
      <c r="F80" s="73"/>
      <c r="G80" s="73"/>
      <c r="H80" s="73"/>
      <c r="I80" s="73"/>
      <c r="J80" s="73"/>
      <c r="K80" s="73"/>
      <c r="L80" s="73"/>
    </row>
    <row r="81" spans="4:12" ht="12.75">
      <c r="D81" s="73"/>
      <c r="E81" s="73"/>
      <c r="F81" s="73"/>
      <c r="G81" s="73"/>
      <c r="H81" s="73"/>
      <c r="I81" s="73"/>
      <c r="J81" s="73"/>
      <c r="K81" s="73"/>
      <c r="L81" s="73"/>
    </row>
    <row r="82" spans="4:12" ht="12.75">
      <c r="D82" s="73"/>
      <c r="E82" s="73"/>
      <c r="F82" s="73"/>
      <c r="G82" s="73"/>
      <c r="H82" s="73"/>
      <c r="I82" s="73"/>
      <c r="J82" s="73"/>
      <c r="K82" s="73"/>
      <c r="L82" s="73"/>
    </row>
    <row r="83" spans="4:12" ht="12.75">
      <c r="D83" s="73"/>
      <c r="E83" s="73"/>
      <c r="F83" s="73"/>
      <c r="G83" s="73"/>
      <c r="H83" s="73"/>
      <c r="I83" s="73"/>
      <c r="J83" s="73"/>
      <c r="K83" s="73"/>
      <c r="L83" s="73"/>
    </row>
    <row r="84" spans="4:12" ht="12.75">
      <c r="D84" s="73"/>
      <c r="E84" s="73"/>
      <c r="F84" s="73"/>
      <c r="G84" s="73"/>
      <c r="H84" s="73"/>
      <c r="I84" s="73"/>
      <c r="J84" s="73"/>
      <c r="K84" s="73"/>
      <c r="L84" s="73"/>
    </row>
    <row r="85" spans="4:12" ht="12.75">
      <c r="D85" s="73"/>
      <c r="E85" s="73"/>
      <c r="F85" s="73"/>
      <c r="G85" s="73"/>
      <c r="H85" s="73"/>
      <c r="I85" s="73"/>
      <c r="J85" s="73"/>
      <c r="K85" s="73"/>
      <c r="L85" s="73"/>
    </row>
    <row r="86" spans="4:12" ht="12.75">
      <c r="D86" s="73"/>
      <c r="E86" s="73"/>
      <c r="F86" s="73"/>
      <c r="G86" s="73"/>
      <c r="H86" s="73"/>
      <c r="I86" s="73"/>
      <c r="J86" s="73"/>
      <c r="K86" s="73"/>
      <c r="L86" s="73"/>
    </row>
    <row r="87" spans="4:12" ht="12.75">
      <c r="D87" s="73"/>
      <c r="E87" s="73"/>
      <c r="F87" s="73"/>
      <c r="G87" s="73"/>
      <c r="H87" s="73"/>
      <c r="I87" s="73"/>
      <c r="J87" s="73"/>
      <c r="K87" s="73"/>
      <c r="L87" s="73"/>
    </row>
    <row r="88" spans="4:12" ht="12.75">
      <c r="D88" s="73"/>
      <c r="E88" s="73"/>
      <c r="F88" s="73"/>
      <c r="G88" s="73"/>
      <c r="H88" s="73"/>
      <c r="I88" s="73"/>
      <c r="J88" s="73"/>
      <c r="K88" s="73"/>
      <c r="L88" s="73"/>
    </row>
    <row r="89" spans="4:12" ht="12.75">
      <c r="D89" s="73"/>
      <c r="E89" s="73"/>
      <c r="F89" s="73"/>
      <c r="G89" s="73"/>
      <c r="H89" s="73"/>
      <c r="I89" s="73"/>
      <c r="J89" s="73"/>
      <c r="K89" s="73"/>
      <c r="L89" s="73"/>
    </row>
    <row r="90" spans="4:12" ht="12.75">
      <c r="D90" s="73"/>
      <c r="E90" s="73"/>
      <c r="F90" s="73"/>
      <c r="G90" s="73"/>
      <c r="H90" s="73"/>
      <c r="I90" s="73"/>
      <c r="J90" s="73"/>
      <c r="K90" s="73"/>
      <c r="L90" s="73"/>
    </row>
    <row r="91" spans="4:12" ht="12.75">
      <c r="D91" s="73"/>
      <c r="E91" s="73"/>
      <c r="F91" s="73"/>
      <c r="G91" s="73"/>
      <c r="H91" s="73"/>
      <c r="I91" s="73"/>
      <c r="J91" s="73"/>
      <c r="K91" s="73"/>
      <c r="L91" s="73"/>
    </row>
    <row r="92" spans="4:12" ht="12.75">
      <c r="D92" s="73"/>
      <c r="E92" s="73"/>
      <c r="F92" s="73"/>
      <c r="G92" s="73"/>
      <c r="H92" s="73"/>
      <c r="I92" s="73"/>
      <c r="J92" s="73"/>
      <c r="K92" s="73"/>
      <c r="L92" s="73"/>
    </row>
    <row r="93" spans="4:12" ht="12.75">
      <c r="D93" s="73"/>
      <c r="E93" s="73"/>
      <c r="F93" s="73"/>
      <c r="G93" s="73"/>
      <c r="H93" s="73"/>
      <c r="I93" s="73"/>
      <c r="J93" s="73"/>
      <c r="K93" s="73"/>
      <c r="L93" s="73"/>
    </row>
    <row r="94" spans="4:12" ht="12.75">
      <c r="D94" s="73"/>
      <c r="E94" s="73"/>
      <c r="F94" s="73"/>
      <c r="G94" s="73"/>
      <c r="H94" s="73"/>
      <c r="I94" s="73"/>
      <c r="J94" s="73"/>
      <c r="K94" s="73"/>
      <c r="L94" s="73"/>
    </row>
    <row r="95" spans="4:12" ht="12.75">
      <c r="D95" s="73"/>
      <c r="E95" s="73"/>
      <c r="F95" s="73"/>
      <c r="G95" s="73"/>
      <c r="H95" s="73"/>
      <c r="I95" s="73"/>
      <c r="J95" s="73"/>
      <c r="K95" s="73"/>
      <c r="L95" s="73"/>
    </row>
    <row r="96" spans="4:12" ht="12.75">
      <c r="D96" s="73"/>
      <c r="E96" s="73"/>
      <c r="F96" s="73"/>
      <c r="G96" s="73"/>
      <c r="H96" s="73"/>
      <c r="I96" s="73"/>
      <c r="J96" s="73"/>
      <c r="K96" s="73"/>
      <c r="L96" s="73"/>
    </row>
    <row r="97" spans="4:12" ht="12.75">
      <c r="D97" s="73"/>
      <c r="E97" s="73"/>
      <c r="F97" s="73"/>
      <c r="G97" s="73"/>
      <c r="H97" s="73"/>
      <c r="I97" s="73"/>
      <c r="J97" s="73"/>
      <c r="K97" s="73"/>
      <c r="L97" s="73"/>
    </row>
    <row r="98" spans="4:12" ht="12.75">
      <c r="D98" s="73"/>
      <c r="E98" s="73"/>
      <c r="F98" s="73"/>
      <c r="G98" s="73"/>
      <c r="H98" s="73"/>
      <c r="I98" s="73"/>
      <c r="J98" s="73"/>
      <c r="K98" s="73"/>
      <c r="L98" s="73"/>
    </row>
    <row r="99" spans="4:12" ht="12.75">
      <c r="D99" s="73"/>
      <c r="E99" s="73"/>
      <c r="F99" s="73"/>
      <c r="G99" s="73"/>
      <c r="H99" s="73"/>
      <c r="I99" s="73"/>
      <c r="J99" s="73"/>
      <c r="K99" s="73"/>
      <c r="L99" s="73"/>
    </row>
    <row r="100" spans="4:12" ht="12.75">
      <c r="D100" s="73"/>
      <c r="E100" s="73"/>
      <c r="F100" s="73"/>
      <c r="G100" s="73"/>
      <c r="H100" s="73"/>
      <c r="I100" s="73"/>
      <c r="J100" s="73"/>
      <c r="K100" s="73"/>
      <c r="L100" s="73"/>
    </row>
    <row r="101" spans="4:12" ht="12.75">
      <c r="D101" s="73"/>
      <c r="E101" s="73"/>
      <c r="F101" s="73"/>
      <c r="G101" s="73"/>
      <c r="H101" s="73"/>
      <c r="I101" s="73"/>
      <c r="J101" s="73"/>
      <c r="K101" s="73"/>
      <c r="L101" s="73"/>
    </row>
    <row r="102" spans="4:12" ht="12.75">
      <c r="D102" s="73"/>
      <c r="E102" s="73"/>
      <c r="F102" s="73"/>
      <c r="G102" s="73"/>
      <c r="H102" s="73"/>
      <c r="I102" s="73"/>
      <c r="J102" s="73"/>
      <c r="K102" s="73"/>
      <c r="L102" s="73"/>
    </row>
    <row r="103" spans="4:12" ht="12.75">
      <c r="D103" s="73"/>
      <c r="E103" s="73"/>
      <c r="F103" s="73"/>
      <c r="G103" s="73"/>
      <c r="H103" s="73"/>
      <c r="I103" s="73"/>
      <c r="J103" s="73"/>
      <c r="K103" s="73"/>
      <c r="L103" s="73"/>
    </row>
    <row r="104" spans="4:12" ht="12.75">
      <c r="D104" s="73"/>
      <c r="E104" s="73"/>
      <c r="F104" s="73"/>
      <c r="G104" s="73"/>
      <c r="H104" s="73"/>
      <c r="I104" s="73"/>
      <c r="J104" s="73"/>
      <c r="K104" s="73"/>
      <c r="L104" s="73"/>
    </row>
    <row r="105" spans="4:12" ht="12.75">
      <c r="D105" s="73"/>
      <c r="E105" s="73"/>
      <c r="F105" s="73"/>
      <c r="G105" s="73"/>
      <c r="H105" s="73"/>
      <c r="I105" s="73"/>
      <c r="J105" s="73"/>
      <c r="K105" s="73"/>
      <c r="L105" s="73"/>
    </row>
    <row r="106" spans="4:12" ht="12.75">
      <c r="D106" s="73"/>
      <c r="E106" s="73"/>
      <c r="F106" s="73"/>
      <c r="G106" s="73"/>
      <c r="H106" s="73"/>
      <c r="I106" s="73"/>
      <c r="J106" s="73"/>
      <c r="K106" s="73"/>
      <c r="L106" s="73"/>
    </row>
    <row r="107" spans="4:12" ht="12.75">
      <c r="D107" s="73"/>
      <c r="E107" s="73"/>
      <c r="F107" s="73"/>
      <c r="G107" s="73"/>
      <c r="H107" s="73"/>
      <c r="I107" s="73"/>
      <c r="J107" s="73"/>
      <c r="K107" s="73"/>
      <c r="L107" s="73"/>
    </row>
    <row r="108" spans="4:12" ht="12.75">
      <c r="D108" s="73"/>
      <c r="E108" s="73"/>
      <c r="F108" s="73"/>
      <c r="G108" s="73"/>
      <c r="H108" s="73"/>
      <c r="I108" s="73"/>
      <c r="J108" s="73"/>
      <c r="K108" s="73"/>
      <c r="L108" s="73"/>
    </row>
    <row r="109" spans="4:12" ht="12.75">
      <c r="D109" s="73"/>
      <c r="E109" s="73"/>
      <c r="F109" s="73"/>
      <c r="G109" s="73"/>
      <c r="H109" s="73"/>
      <c r="I109" s="73"/>
      <c r="J109" s="73"/>
      <c r="K109" s="73"/>
      <c r="L109" s="73"/>
    </row>
    <row r="110" spans="4:12" ht="12.75">
      <c r="D110" s="73"/>
      <c r="E110" s="73"/>
      <c r="F110" s="73"/>
      <c r="G110" s="73"/>
      <c r="H110" s="73"/>
      <c r="I110" s="73"/>
      <c r="J110" s="73"/>
      <c r="K110" s="73"/>
      <c r="L110" s="73"/>
    </row>
    <row r="111" spans="4:12" ht="12.75">
      <c r="D111" s="73"/>
      <c r="E111" s="73"/>
      <c r="F111" s="73"/>
      <c r="G111" s="73"/>
      <c r="H111" s="73"/>
      <c r="I111" s="73"/>
      <c r="J111" s="73"/>
      <c r="K111" s="73"/>
      <c r="L111" s="73"/>
    </row>
    <row r="112" spans="4:12" ht="12.75">
      <c r="D112" s="73"/>
      <c r="E112" s="73"/>
      <c r="F112" s="73"/>
      <c r="G112" s="73"/>
      <c r="H112" s="73"/>
      <c r="I112" s="73"/>
      <c r="J112" s="73"/>
      <c r="K112" s="73"/>
      <c r="L112" s="73"/>
    </row>
    <row r="113" spans="4:12" ht="12.75">
      <c r="D113" s="73"/>
      <c r="E113" s="73"/>
      <c r="F113" s="73"/>
      <c r="G113" s="73"/>
      <c r="H113" s="73"/>
      <c r="I113" s="73"/>
      <c r="J113" s="73"/>
      <c r="K113" s="73"/>
      <c r="L113" s="73"/>
    </row>
    <row r="114" spans="4:12" ht="12.75">
      <c r="D114" s="73"/>
      <c r="E114" s="73"/>
      <c r="F114" s="73"/>
      <c r="G114" s="73"/>
      <c r="H114" s="73"/>
      <c r="I114" s="73"/>
      <c r="J114" s="73"/>
      <c r="K114" s="73"/>
      <c r="L114" s="73"/>
    </row>
    <row r="115" spans="4:12" ht="12.75">
      <c r="D115" s="73"/>
      <c r="E115" s="73"/>
      <c r="F115" s="73"/>
      <c r="G115" s="73"/>
      <c r="H115" s="73"/>
      <c r="I115" s="73"/>
      <c r="J115" s="73"/>
      <c r="K115" s="73"/>
      <c r="L115" s="73"/>
    </row>
    <row r="116" spans="4:12" ht="12.75">
      <c r="D116" s="73"/>
      <c r="E116" s="73"/>
      <c r="F116" s="73"/>
      <c r="G116" s="73"/>
      <c r="H116" s="73"/>
      <c r="I116" s="73"/>
      <c r="J116" s="73"/>
      <c r="K116" s="73"/>
      <c r="L116" s="73"/>
    </row>
    <row r="117" spans="4:12" ht="12.75">
      <c r="D117" s="73"/>
      <c r="E117" s="73"/>
      <c r="F117" s="73"/>
      <c r="G117" s="73"/>
      <c r="H117" s="73"/>
      <c r="I117" s="73"/>
      <c r="J117" s="73"/>
      <c r="K117" s="73"/>
      <c r="L117" s="73"/>
    </row>
    <row r="118" spans="4:12" ht="12.75">
      <c r="D118" s="73"/>
      <c r="E118" s="73"/>
      <c r="F118" s="73"/>
      <c r="G118" s="73"/>
      <c r="H118" s="73"/>
      <c r="I118" s="73"/>
      <c r="J118" s="73"/>
      <c r="K118" s="73"/>
      <c r="L118" s="73"/>
    </row>
    <row r="119" spans="4:12" ht="12.75">
      <c r="D119" s="73"/>
      <c r="E119" s="73"/>
      <c r="F119" s="73"/>
      <c r="G119" s="73"/>
      <c r="H119" s="73"/>
      <c r="I119" s="73"/>
      <c r="J119" s="73"/>
      <c r="K119" s="73"/>
      <c r="L119" s="73"/>
    </row>
    <row r="120" spans="4:12" ht="12.75">
      <c r="D120" s="73"/>
      <c r="E120" s="73"/>
      <c r="F120" s="73"/>
      <c r="G120" s="73"/>
      <c r="H120" s="73"/>
      <c r="I120" s="73"/>
      <c r="J120" s="73"/>
      <c r="K120" s="73"/>
      <c r="L120" s="73"/>
    </row>
    <row r="121" spans="4:12" ht="12.75">
      <c r="D121" s="73"/>
      <c r="E121" s="73"/>
      <c r="F121" s="73"/>
      <c r="G121" s="73"/>
      <c r="H121" s="73"/>
      <c r="I121" s="73"/>
      <c r="J121" s="73"/>
      <c r="K121" s="73"/>
      <c r="L121" s="73"/>
    </row>
    <row r="122" spans="4:12" ht="12.75">
      <c r="D122" s="73"/>
      <c r="E122" s="73"/>
      <c r="F122" s="73"/>
      <c r="G122" s="73"/>
      <c r="H122" s="73"/>
      <c r="I122" s="73"/>
      <c r="J122" s="73"/>
      <c r="K122" s="73"/>
      <c r="L122" s="73"/>
    </row>
    <row r="123" spans="4:12" ht="12.75">
      <c r="D123" s="73"/>
      <c r="E123" s="73"/>
      <c r="F123" s="73"/>
      <c r="G123" s="73"/>
      <c r="H123" s="73"/>
      <c r="I123" s="73"/>
      <c r="J123" s="73"/>
      <c r="K123" s="73"/>
      <c r="L123" s="73"/>
    </row>
    <row r="124" spans="4:12" ht="12.75">
      <c r="D124" s="73"/>
      <c r="E124" s="73"/>
      <c r="F124" s="73"/>
      <c r="G124" s="73"/>
      <c r="H124" s="73"/>
      <c r="I124" s="73"/>
      <c r="J124" s="73"/>
      <c r="K124" s="73"/>
      <c r="L124" s="73"/>
    </row>
    <row r="125" spans="4:12" ht="12.75">
      <c r="D125" s="73"/>
      <c r="E125" s="73"/>
      <c r="F125" s="73"/>
      <c r="G125" s="73"/>
      <c r="H125" s="73"/>
      <c r="I125" s="73"/>
      <c r="J125" s="73"/>
      <c r="K125" s="73"/>
      <c r="L125" s="73"/>
    </row>
    <row r="126" spans="4:12" ht="12.75">
      <c r="D126" s="73"/>
      <c r="E126" s="73"/>
      <c r="F126" s="73"/>
      <c r="G126" s="73"/>
      <c r="H126" s="73"/>
      <c r="I126" s="73"/>
      <c r="J126" s="73"/>
      <c r="K126" s="73"/>
      <c r="L126" s="73"/>
    </row>
    <row r="127" spans="4:12" ht="12.75">
      <c r="D127" s="73"/>
      <c r="E127" s="73"/>
      <c r="F127" s="73"/>
      <c r="G127" s="73"/>
      <c r="H127" s="73"/>
      <c r="I127" s="73"/>
      <c r="J127" s="73"/>
      <c r="K127" s="73"/>
      <c r="L127" s="73"/>
    </row>
    <row r="128" spans="4:12" ht="12.75">
      <c r="D128" s="73"/>
      <c r="E128" s="73"/>
      <c r="F128" s="73"/>
      <c r="G128" s="73"/>
      <c r="H128" s="73"/>
      <c r="I128" s="73"/>
      <c r="J128" s="73"/>
      <c r="K128" s="73"/>
      <c r="L128" s="73"/>
    </row>
    <row r="129" spans="4:12" ht="12.75">
      <c r="D129" s="73"/>
      <c r="E129" s="73"/>
      <c r="F129" s="73"/>
      <c r="G129" s="73"/>
      <c r="H129" s="73"/>
      <c r="I129" s="73"/>
      <c r="J129" s="73"/>
      <c r="K129" s="73"/>
      <c r="L129" s="73"/>
    </row>
    <row r="130" spans="4:12" ht="12.75">
      <c r="D130" s="73"/>
      <c r="E130" s="73"/>
      <c r="F130" s="73"/>
      <c r="G130" s="73"/>
      <c r="H130" s="73"/>
      <c r="I130" s="73"/>
      <c r="J130" s="73"/>
      <c r="K130" s="73"/>
      <c r="L130" s="73"/>
    </row>
    <row r="131" spans="4:12" ht="12.75">
      <c r="D131" s="73"/>
      <c r="E131" s="73"/>
      <c r="F131" s="73"/>
      <c r="G131" s="73"/>
      <c r="H131" s="73"/>
      <c r="I131" s="73"/>
      <c r="J131" s="73"/>
      <c r="K131" s="73"/>
      <c r="L131" s="73"/>
    </row>
    <row r="132" spans="4:12" ht="12.75">
      <c r="D132" s="73"/>
      <c r="E132" s="73"/>
      <c r="F132" s="73"/>
      <c r="G132" s="73"/>
      <c r="H132" s="73"/>
      <c r="I132" s="73"/>
      <c r="J132" s="73"/>
      <c r="K132" s="73"/>
      <c r="L132" s="73"/>
    </row>
    <row r="133" spans="4:12" ht="12.75">
      <c r="D133" s="73"/>
      <c r="E133" s="73"/>
      <c r="F133" s="73"/>
      <c r="G133" s="73"/>
      <c r="H133" s="73"/>
      <c r="I133" s="73"/>
      <c r="J133" s="73"/>
      <c r="K133" s="73"/>
      <c r="L133" s="73"/>
    </row>
    <row r="134" spans="4:12" ht="12.75">
      <c r="D134" s="73"/>
      <c r="E134" s="73"/>
      <c r="F134" s="73"/>
      <c r="G134" s="73"/>
      <c r="H134" s="73"/>
      <c r="I134" s="73"/>
      <c r="J134" s="73"/>
      <c r="K134" s="73"/>
      <c r="L134" s="73"/>
    </row>
    <row r="135" spans="4:12" ht="12.75">
      <c r="D135" s="73"/>
      <c r="E135" s="73"/>
      <c r="F135" s="73"/>
      <c r="G135" s="73"/>
      <c r="H135" s="73"/>
      <c r="I135" s="73"/>
      <c r="J135" s="73"/>
      <c r="K135" s="73"/>
      <c r="L135" s="73"/>
    </row>
    <row r="136" spans="4:12" ht="12.75">
      <c r="D136" s="73"/>
      <c r="E136" s="73"/>
      <c r="F136" s="73"/>
      <c r="G136" s="73"/>
      <c r="H136" s="73"/>
      <c r="I136" s="73"/>
      <c r="J136" s="73"/>
      <c r="K136" s="73"/>
      <c r="L136" s="73"/>
    </row>
    <row r="137" spans="4:12" ht="12.75">
      <c r="D137" s="73"/>
      <c r="E137" s="73"/>
      <c r="F137" s="73"/>
      <c r="G137" s="73"/>
      <c r="H137" s="73"/>
      <c r="I137" s="73"/>
      <c r="J137" s="73"/>
      <c r="K137" s="73"/>
      <c r="L137" s="73"/>
    </row>
    <row r="138" spans="4:12" ht="12.75">
      <c r="D138" s="73"/>
      <c r="E138" s="73"/>
      <c r="F138" s="73"/>
      <c r="G138" s="73"/>
      <c r="H138" s="73"/>
      <c r="I138" s="73"/>
      <c r="J138" s="73"/>
      <c r="K138" s="73"/>
      <c r="L138" s="73"/>
    </row>
    <row r="139" spans="4:12" ht="12.75">
      <c r="D139" s="73"/>
      <c r="E139" s="73"/>
      <c r="F139" s="73"/>
      <c r="G139" s="73"/>
      <c r="H139" s="73"/>
      <c r="I139" s="73"/>
      <c r="J139" s="73"/>
      <c r="K139" s="73"/>
      <c r="L139" s="73"/>
    </row>
    <row r="140" spans="4:12" ht="12.75">
      <c r="D140" s="73"/>
      <c r="E140" s="73"/>
      <c r="F140" s="73"/>
      <c r="G140" s="73"/>
      <c r="H140" s="73"/>
      <c r="I140" s="73"/>
      <c r="J140" s="73"/>
      <c r="K140" s="73"/>
      <c r="L140" s="73"/>
    </row>
    <row r="141" spans="4:12" ht="12.75">
      <c r="D141" s="73"/>
      <c r="E141" s="73"/>
      <c r="F141" s="73"/>
      <c r="G141" s="73"/>
      <c r="H141" s="73"/>
      <c r="I141" s="73"/>
      <c r="J141" s="73"/>
      <c r="K141" s="73"/>
      <c r="L141" s="73"/>
    </row>
    <row r="142" spans="4:12" ht="12.75">
      <c r="D142" s="73"/>
      <c r="E142" s="73"/>
      <c r="F142" s="73"/>
      <c r="G142" s="73"/>
      <c r="H142" s="73"/>
      <c r="I142" s="73"/>
      <c r="J142" s="73"/>
      <c r="K142" s="73"/>
      <c r="L142" s="73"/>
    </row>
    <row r="143" spans="4:12" ht="12.75">
      <c r="D143" s="73"/>
      <c r="E143" s="73"/>
      <c r="F143" s="73"/>
      <c r="G143" s="73"/>
      <c r="H143" s="73"/>
      <c r="I143" s="73"/>
      <c r="J143" s="73"/>
      <c r="K143" s="73"/>
      <c r="L143" s="73"/>
    </row>
    <row r="144" spans="4:12" ht="12.75">
      <c r="D144" s="73"/>
      <c r="E144" s="73"/>
      <c r="F144" s="73"/>
      <c r="G144" s="73"/>
      <c r="H144" s="73"/>
      <c r="I144" s="73"/>
      <c r="J144" s="73"/>
      <c r="K144" s="73"/>
      <c r="L144" s="73"/>
    </row>
    <row r="145" spans="4:12" ht="12.75">
      <c r="D145" s="73"/>
      <c r="E145" s="73"/>
      <c r="F145" s="73"/>
      <c r="G145" s="73"/>
      <c r="H145" s="73"/>
      <c r="I145" s="73"/>
      <c r="J145" s="73"/>
      <c r="K145" s="73"/>
      <c r="L145" s="73"/>
    </row>
    <row r="146" spans="4:12" ht="12.75">
      <c r="D146" s="73"/>
      <c r="E146" s="73"/>
      <c r="F146" s="73"/>
      <c r="G146" s="73"/>
      <c r="H146" s="73"/>
      <c r="I146" s="73"/>
      <c r="J146" s="73"/>
      <c r="K146" s="73"/>
      <c r="L146" s="73"/>
    </row>
    <row r="147" spans="4:12" ht="12.75">
      <c r="D147" s="73"/>
      <c r="E147" s="73"/>
      <c r="F147" s="73"/>
      <c r="G147" s="73"/>
      <c r="H147" s="73"/>
      <c r="I147" s="73"/>
      <c r="J147" s="73"/>
      <c r="K147" s="73"/>
      <c r="L147" s="73"/>
    </row>
    <row r="148" spans="4:12" ht="12.75">
      <c r="D148" s="73"/>
      <c r="E148" s="73"/>
      <c r="F148" s="73"/>
      <c r="G148" s="73"/>
      <c r="H148" s="73"/>
      <c r="I148" s="73"/>
      <c r="J148" s="73"/>
      <c r="K148" s="73"/>
      <c r="L148" s="73"/>
    </row>
    <row r="149" spans="4:12" ht="12.75">
      <c r="D149" s="73"/>
      <c r="E149" s="73"/>
      <c r="F149" s="73"/>
      <c r="G149" s="73"/>
      <c r="H149" s="73"/>
      <c r="I149" s="73"/>
      <c r="J149" s="73"/>
      <c r="K149" s="73"/>
      <c r="L149" s="73"/>
    </row>
    <row r="150" spans="4:12" ht="12.75">
      <c r="D150" s="73"/>
      <c r="E150" s="73"/>
      <c r="F150" s="73"/>
      <c r="G150" s="73"/>
      <c r="H150" s="73"/>
      <c r="I150" s="73"/>
      <c r="J150" s="73"/>
      <c r="K150" s="73"/>
      <c r="L150" s="73"/>
    </row>
    <row r="151" spans="4:12" ht="12.75">
      <c r="D151" s="73"/>
      <c r="E151" s="73"/>
      <c r="F151" s="73"/>
      <c r="G151" s="73"/>
      <c r="H151" s="73"/>
      <c r="I151" s="73"/>
      <c r="J151" s="73"/>
      <c r="K151" s="73"/>
      <c r="L151" s="73"/>
    </row>
    <row r="152" spans="4:12" ht="12.75">
      <c r="D152" s="73"/>
      <c r="E152" s="73"/>
      <c r="F152" s="73"/>
      <c r="G152" s="73"/>
      <c r="H152" s="73"/>
      <c r="I152" s="73"/>
      <c r="J152" s="73"/>
      <c r="K152" s="73"/>
      <c r="L152" s="73"/>
    </row>
    <row r="153" spans="4:12" ht="12.75">
      <c r="D153" s="73"/>
      <c r="E153" s="73"/>
      <c r="F153" s="73"/>
      <c r="G153" s="73"/>
      <c r="H153" s="73"/>
      <c r="I153" s="73"/>
      <c r="J153" s="73"/>
      <c r="K153" s="73"/>
      <c r="L153" s="73"/>
    </row>
    <row r="154" spans="4:12" ht="12.75">
      <c r="D154" s="73"/>
      <c r="E154" s="73"/>
      <c r="F154" s="73"/>
      <c r="G154" s="73"/>
      <c r="H154" s="73"/>
      <c r="I154" s="73"/>
      <c r="J154" s="73"/>
      <c r="K154" s="73"/>
      <c r="L154" s="73"/>
    </row>
    <row r="155" spans="4:12" ht="12.75">
      <c r="D155" s="73"/>
      <c r="E155" s="73"/>
      <c r="F155" s="73"/>
      <c r="G155" s="73"/>
      <c r="H155" s="73"/>
      <c r="I155" s="73"/>
      <c r="J155" s="73"/>
      <c r="K155" s="73"/>
      <c r="L155" s="73"/>
    </row>
    <row r="156" spans="4:12" ht="12.75">
      <c r="D156" s="73"/>
      <c r="E156" s="73"/>
      <c r="F156" s="73"/>
      <c r="G156" s="73"/>
      <c r="H156" s="73"/>
      <c r="I156" s="73"/>
      <c r="J156" s="73"/>
      <c r="K156" s="73"/>
      <c r="L156" s="73"/>
    </row>
    <row r="157" spans="4:12" ht="12.75">
      <c r="D157" s="73"/>
      <c r="E157" s="73"/>
      <c r="F157" s="73"/>
      <c r="G157" s="73"/>
      <c r="H157" s="73"/>
      <c r="I157" s="73"/>
      <c r="J157" s="73"/>
      <c r="K157" s="73"/>
      <c r="L157" s="73"/>
    </row>
    <row r="158" spans="4:12" ht="12.75">
      <c r="D158" s="73"/>
      <c r="E158" s="73"/>
      <c r="F158" s="73"/>
      <c r="G158" s="73"/>
      <c r="H158" s="73"/>
      <c r="I158" s="73"/>
      <c r="J158" s="73"/>
      <c r="K158" s="73"/>
      <c r="L158" s="73"/>
    </row>
    <row r="159" spans="4:12" ht="12.75">
      <c r="D159" s="73"/>
      <c r="E159" s="73"/>
      <c r="F159" s="73"/>
      <c r="G159" s="73"/>
      <c r="H159" s="73"/>
      <c r="I159" s="73"/>
      <c r="J159" s="73"/>
      <c r="K159" s="73"/>
      <c r="L159" s="73"/>
    </row>
    <row r="160" spans="4:12" ht="12.75">
      <c r="D160" s="73"/>
      <c r="E160" s="73"/>
      <c r="F160" s="73"/>
      <c r="G160" s="73"/>
      <c r="H160" s="73"/>
      <c r="I160" s="73"/>
      <c r="J160" s="73"/>
      <c r="K160" s="73"/>
      <c r="L160" s="73"/>
    </row>
  </sheetData>
  <printOptions horizontalCentered="1"/>
  <pageMargins left="0.25" right="0.25" top="0.5" bottom="0.5" header="0.5" footer="0.5"/>
  <pageSetup fitToHeight="1" fitToWidth="1" horizontalDpi="600" verticalDpi="600" orientation="landscape" paperSize="5" scale="51"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H160"/>
  <sheetViews>
    <sheetView zoomScale="75" zoomScaleNormal="75" workbookViewId="0" topLeftCell="A1">
      <selection activeCell="A1" sqref="A1"/>
    </sheetView>
  </sheetViews>
  <sheetFormatPr defaultColWidth="9.140625" defaultRowHeight="12.75"/>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ustomWidth="1"/>
    <col min="32" max="16384" width="9.140625" style="53" customWidth="1"/>
  </cols>
  <sheetData>
    <row r="1" spans="1:31" s="81" customFormat="1" ht="18.75" customHeight="1">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c r="A2" s="69" t="s">
        <v>63</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c r="A3" s="69" t="s">
        <v>90</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27" ht="12.75">
      <c r="A5" s="105"/>
      <c r="B5" s="106" t="s">
        <v>45</v>
      </c>
      <c r="C5" s="107" t="s">
        <v>36</v>
      </c>
      <c r="D5" s="107" t="s">
        <v>38</v>
      </c>
      <c r="E5" s="107"/>
      <c r="F5" s="107" t="s">
        <v>51</v>
      </c>
      <c r="G5" s="107" t="s">
        <v>89</v>
      </c>
      <c r="H5" s="108" t="s">
        <v>47</v>
      </c>
      <c r="I5" s="104">
        <v>40178</v>
      </c>
      <c r="J5" s="100"/>
      <c r="K5" s="100"/>
      <c r="L5" s="102"/>
      <c r="M5" s="103">
        <v>40543</v>
      </c>
      <c r="N5" s="100"/>
      <c r="O5" s="101"/>
      <c r="P5" s="100"/>
      <c r="Q5" s="101"/>
      <c r="R5" s="100"/>
      <c r="S5" s="102"/>
      <c r="T5" s="103">
        <v>40908</v>
      </c>
      <c r="U5" s="100"/>
      <c r="V5" s="101"/>
      <c r="W5" s="100"/>
      <c r="X5" s="101"/>
      <c r="Y5" s="100"/>
      <c r="Z5" s="118"/>
      <c r="AA5" s="146"/>
    </row>
    <row r="6" spans="1:27" ht="12" customHeight="1" thickBot="1">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27" ht="15" customHeight="1">
      <c r="A7" s="109"/>
      <c r="B7" s="54"/>
      <c r="H7" s="88"/>
      <c r="I7" s="54"/>
      <c r="J7" s="54"/>
      <c r="K7" s="54"/>
      <c r="L7" s="91"/>
      <c r="M7" s="54"/>
      <c r="N7" s="54"/>
      <c r="O7" s="54"/>
      <c r="P7" s="54"/>
      <c r="Q7" s="54"/>
      <c r="R7" s="54"/>
      <c r="S7" s="91"/>
      <c r="T7" s="54"/>
      <c r="U7" s="54"/>
      <c r="V7" s="54"/>
      <c r="W7" s="54"/>
      <c r="X7" s="54"/>
      <c r="Y7" s="54"/>
      <c r="Z7" s="120"/>
      <c r="AA7" s="147"/>
    </row>
    <row r="8" spans="1:27" ht="15" customHeight="1">
      <c r="A8" s="110" t="s">
        <v>278</v>
      </c>
      <c r="B8" s="93">
        <v>36342</v>
      </c>
      <c r="C8" s="130"/>
      <c r="D8" s="67">
        <v>40</v>
      </c>
      <c r="E8" s="132">
        <v>75000</v>
      </c>
      <c r="F8" s="76">
        <v>0</v>
      </c>
      <c r="G8" s="74">
        <f>+E8-F8</f>
        <v>75000</v>
      </c>
      <c r="H8" s="96">
        <f>+(E8-F8)/(D8*12)</f>
        <v>156.25</v>
      </c>
      <c r="I8" s="74">
        <f>IF(B8&lt;$I$5,E8,0)</f>
        <v>75000</v>
      </c>
      <c r="J8" s="71">
        <f>IF(B8&gt;$I$5,0,IF(($I$5-B8)/30.4375&gt;(D8*12),(D8*12),($I$5-B8)/30.4375))</f>
        <v>126.02874743326488</v>
      </c>
      <c r="K8" s="74">
        <f>IF(H8*J8&gt;I8,-I8,-H8*J8)</f>
        <v>-19691.991786447637</v>
      </c>
      <c r="L8" s="96">
        <f>+I8+K8</f>
        <v>55308.00821355236</v>
      </c>
      <c r="M8" s="74">
        <f>IF(AND($I$5&lt;B8,B8&lt;$M$5+1),E8,0)</f>
        <v>0</v>
      </c>
      <c r="N8" s="74">
        <f>IF(AND($I$5&lt;C8,C8&lt;$M$5+1),-E8,0)</f>
        <v>0</v>
      </c>
      <c r="O8" s="74">
        <f>+I8+M8+N8</f>
        <v>75000</v>
      </c>
      <c r="P8" s="67">
        <v>12</v>
      </c>
      <c r="Q8" s="74">
        <f>-H8*P8</f>
        <v>-1875</v>
      </c>
      <c r="R8" s="74">
        <f>IF(O8=0,0,K8+Q8)</f>
        <v>-21566.991786447637</v>
      </c>
      <c r="S8" s="96">
        <f>+O8+R8</f>
        <v>53433.00821355236</v>
      </c>
      <c r="T8" s="74">
        <f>IF(AND($M$5&lt;B8,J8&lt;$T$5+1),E8,0)</f>
        <v>0</v>
      </c>
      <c r="U8" s="74">
        <f>IF(AND($M$5&lt;C8,C8&lt;$T$5+1),-E8,0)</f>
        <v>0</v>
      </c>
      <c r="V8" s="74">
        <f>+O8+T8+U8</f>
        <v>75000</v>
      </c>
      <c r="W8" s="67">
        <v>12</v>
      </c>
      <c r="X8" s="74">
        <f>-H8*W8</f>
        <v>-1875</v>
      </c>
      <c r="Y8" s="74">
        <f>IF(V8=0,0,R8+X8)</f>
        <v>-23441.991786447637</v>
      </c>
      <c r="Z8" s="121">
        <f>+V8+Y8</f>
        <v>51558.00821355236</v>
      </c>
      <c r="AA8" s="148" t="str">
        <f>IF(J8+P8+W8&lt;((D8*12)+1),"OK","ERROR")</f>
        <v>OK</v>
      </c>
    </row>
    <row r="9" spans="1:27" ht="15" customHeight="1">
      <c r="A9" s="110" t="s">
        <v>279</v>
      </c>
      <c r="B9" s="93">
        <v>37803</v>
      </c>
      <c r="C9" s="130"/>
      <c r="D9" s="67">
        <v>40</v>
      </c>
      <c r="E9" s="132">
        <v>150000</v>
      </c>
      <c r="F9" s="76">
        <v>0</v>
      </c>
      <c r="G9" s="74">
        <f aca="true" t="shared" si="0" ref="G9:G50">+E9-F9</f>
        <v>150000</v>
      </c>
      <c r="H9" s="96">
        <f aca="true" t="shared" si="1" ref="H9:H50">+(E9-F9)/(D9*12)</f>
        <v>312.5</v>
      </c>
      <c r="I9" s="74">
        <f aca="true" t="shared" si="2" ref="I9:I50">IF(B9&lt;$I$5,E9,0)</f>
        <v>150000</v>
      </c>
      <c r="J9" s="71">
        <f aca="true" t="shared" si="3" ref="J9:J50">IF(B9&gt;$I$5,0,IF(($I$5-B9)/30.4375&gt;(D9*12),(D9*12),($I$5-B9)/30.4375))</f>
        <v>78.02874743326488</v>
      </c>
      <c r="K9" s="74">
        <f aca="true" t="shared" si="4" ref="K9:K50">IF(H9*J9&gt;I9,-I9,-H9*J9)</f>
        <v>-24383.983572895275</v>
      </c>
      <c r="L9" s="96">
        <f aca="true" t="shared" si="5" ref="L9:L50">+I9+K9</f>
        <v>125616.01642710473</v>
      </c>
      <c r="M9" s="74">
        <f aca="true" t="shared" si="6" ref="M9:M50">IF(AND($I$5&lt;B9,B9&lt;$M$5+1),E9,0)</f>
        <v>0</v>
      </c>
      <c r="N9" s="74">
        <f aca="true" t="shared" si="7" ref="N9:N50">IF(AND($I$5&lt;C9,C9&lt;$M$5+1),-E9,0)</f>
        <v>0</v>
      </c>
      <c r="O9" s="74">
        <f aca="true" t="shared" si="8" ref="O9:O50">+I9+M9+N9</f>
        <v>150000</v>
      </c>
      <c r="P9" s="67">
        <v>12</v>
      </c>
      <c r="Q9" s="74">
        <f aca="true" t="shared" si="9" ref="Q9:Q50">-H9*P9</f>
        <v>-3750</v>
      </c>
      <c r="R9" s="74">
        <f aca="true" t="shared" si="10" ref="R9:R50">IF(O9=0,0,K9+Q9)</f>
        <v>-28133.983572895275</v>
      </c>
      <c r="S9" s="96">
        <f aca="true" t="shared" si="11" ref="S9:S50">+O9+R9</f>
        <v>121866.01642710473</v>
      </c>
      <c r="T9" s="74">
        <f aca="true" t="shared" si="12" ref="T9:T50">IF(AND($M$5&lt;B9,J9&lt;$T$5+1),E9,0)</f>
        <v>0</v>
      </c>
      <c r="U9" s="74">
        <f aca="true" t="shared" si="13" ref="U9:U50">IF(AND($M$5&lt;C9,C9&lt;$T$5+1),-E9,0)</f>
        <v>0</v>
      </c>
      <c r="V9" s="74">
        <f aca="true" t="shared" si="14" ref="V9:V50">+O9+T9+U9</f>
        <v>150000</v>
      </c>
      <c r="W9" s="67">
        <v>12</v>
      </c>
      <c r="X9" s="74">
        <f aca="true" t="shared" si="15" ref="X9:X50">-H9*W9</f>
        <v>-3750</v>
      </c>
      <c r="Y9" s="74">
        <f aca="true" t="shared" si="16" ref="Y9:Y50">IF(V9=0,0,R9+X9)</f>
        <v>-31883.983572895275</v>
      </c>
      <c r="Z9" s="121">
        <f aca="true" t="shared" si="17" ref="Z9:Z50">+V9+Y9</f>
        <v>118116.01642710473</v>
      </c>
      <c r="AA9" s="148" t="str">
        <f aca="true" t="shared" si="18" ref="AA9:AA50">IF(J9+P9+W9&lt;((D9*12)+1),"OK","ERROR")</f>
        <v>OK</v>
      </c>
    </row>
    <row r="10" spans="1:27" ht="15" customHeight="1">
      <c r="A10" s="110" t="s">
        <v>280</v>
      </c>
      <c r="B10" s="93">
        <v>34881</v>
      </c>
      <c r="C10" s="130"/>
      <c r="D10" s="67">
        <v>60</v>
      </c>
      <c r="E10" s="132">
        <v>1326461</v>
      </c>
      <c r="F10" s="76">
        <v>0</v>
      </c>
      <c r="G10" s="74">
        <f t="shared" si="0"/>
        <v>1326461</v>
      </c>
      <c r="H10" s="96">
        <f t="shared" si="1"/>
        <v>1842.3069444444445</v>
      </c>
      <c r="I10" s="74">
        <f t="shared" si="2"/>
        <v>1326461</v>
      </c>
      <c r="J10" s="71">
        <f t="shared" si="3"/>
        <v>174.0287474332649</v>
      </c>
      <c r="K10" s="74">
        <f t="shared" si="4"/>
        <v>-320614.3699292722</v>
      </c>
      <c r="L10" s="96">
        <f t="shared" si="5"/>
        <v>1005846.6300707278</v>
      </c>
      <c r="M10" s="74">
        <f t="shared" si="6"/>
        <v>0</v>
      </c>
      <c r="N10" s="74">
        <f t="shared" si="7"/>
        <v>0</v>
      </c>
      <c r="O10" s="74">
        <f t="shared" si="8"/>
        <v>1326461</v>
      </c>
      <c r="P10" s="67">
        <v>12</v>
      </c>
      <c r="Q10" s="74">
        <f t="shared" si="9"/>
        <v>-22107.683333333334</v>
      </c>
      <c r="R10" s="74">
        <f t="shared" si="10"/>
        <v>-342722.05326260556</v>
      </c>
      <c r="S10" s="96">
        <f t="shared" si="11"/>
        <v>983738.9467373944</v>
      </c>
      <c r="T10" s="74">
        <f t="shared" si="12"/>
        <v>0</v>
      </c>
      <c r="U10" s="74">
        <f t="shared" si="13"/>
        <v>0</v>
      </c>
      <c r="V10" s="74">
        <f t="shared" si="14"/>
        <v>1326461</v>
      </c>
      <c r="W10" s="67">
        <v>12</v>
      </c>
      <c r="X10" s="74">
        <f t="shared" si="15"/>
        <v>-22107.683333333334</v>
      </c>
      <c r="Y10" s="74">
        <f t="shared" si="16"/>
        <v>-364829.7365959389</v>
      </c>
      <c r="Z10" s="121">
        <f t="shared" si="17"/>
        <v>961631.2634040611</v>
      </c>
      <c r="AA10" s="148" t="str">
        <f t="shared" si="18"/>
        <v>OK</v>
      </c>
    </row>
    <row r="11" spans="1:31" s="61" customFormat="1" ht="13.5" customHeight="1">
      <c r="A11" s="110" t="s">
        <v>281</v>
      </c>
      <c r="B11" s="93">
        <v>39264</v>
      </c>
      <c r="C11" s="130" t="s">
        <v>56</v>
      </c>
      <c r="D11" s="67">
        <v>60</v>
      </c>
      <c r="E11" s="132">
        <v>1180114.04</v>
      </c>
      <c r="F11" s="76">
        <v>0</v>
      </c>
      <c r="G11" s="74">
        <f t="shared" si="0"/>
        <v>1180114.04</v>
      </c>
      <c r="H11" s="96">
        <f t="shared" si="1"/>
        <v>1639.047277777778</v>
      </c>
      <c r="I11" s="74">
        <f t="shared" si="2"/>
        <v>1180114.04</v>
      </c>
      <c r="J11" s="71">
        <f t="shared" si="3"/>
        <v>30.028747433264886</v>
      </c>
      <c r="K11" s="191">
        <f>IF(H11*J11&gt;I11,-I11,-H11*J11)-65.32</f>
        <v>-49283.85673556925</v>
      </c>
      <c r="L11" s="96">
        <f t="shared" si="5"/>
        <v>1130830.1832644308</v>
      </c>
      <c r="M11" s="74">
        <f t="shared" si="6"/>
        <v>0</v>
      </c>
      <c r="N11" s="74">
        <f t="shared" si="7"/>
        <v>0</v>
      </c>
      <c r="O11" s="74">
        <f t="shared" si="8"/>
        <v>1180114.04</v>
      </c>
      <c r="P11" s="67">
        <v>12</v>
      </c>
      <c r="Q11" s="74">
        <f t="shared" si="9"/>
        <v>-19668.567333333336</v>
      </c>
      <c r="R11" s="74">
        <f t="shared" si="10"/>
        <v>-68952.42406890259</v>
      </c>
      <c r="S11" s="96">
        <f t="shared" si="11"/>
        <v>1111161.6159310974</v>
      </c>
      <c r="T11" s="74">
        <f t="shared" si="12"/>
        <v>0</v>
      </c>
      <c r="U11" s="74">
        <f t="shared" si="13"/>
        <v>0</v>
      </c>
      <c r="V11" s="74">
        <f t="shared" si="14"/>
        <v>1180114.04</v>
      </c>
      <c r="W11" s="67">
        <v>12</v>
      </c>
      <c r="X11" s="74">
        <f t="shared" si="15"/>
        <v>-19668.567333333336</v>
      </c>
      <c r="Y11" s="74">
        <f t="shared" si="16"/>
        <v>-88620.99140223593</v>
      </c>
      <c r="Z11" s="121">
        <f t="shared" si="17"/>
        <v>1091493.0485977642</v>
      </c>
      <c r="AA11" s="148" t="str">
        <f t="shared" si="18"/>
        <v>OK</v>
      </c>
      <c r="AB11" s="55"/>
      <c r="AC11" s="55"/>
      <c r="AD11" s="55"/>
      <c r="AE11" s="55"/>
    </row>
    <row r="12" spans="1:31" s="61" customFormat="1" ht="13.5" customHeight="1">
      <c r="A12" s="110" t="s">
        <v>303</v>
      </c>
      <c r="B12" s="150">
        <v>36342</v>
      </c>
      <c r="C12" s="130" t="s">
        <v>56</v>
      </c>
      <c r="D12" s="67">
        <v>60</v>
      </c>
      <c r="E12" s="132">
        <v>18879</v>
      </c>
      <c r="F12" s="76">
        <v>0</v>
      </c>
      <c r="G12" s="74">
        <f t="shared" si="0"/>
        <v>18879</v>
      </c>
      <c r="H12" s="96">
        <f t="shared" si="1"/>
        <v>26.220833333333335</v>
      </c>
      <c r="I12" s="74">
        <f t="shared" si="2"/>
        <v>18879</v>
      </c>
      <c r="J12" s="71">
        <f t="shared" si="3"/>
        <v>126.02874743326488</v>
      </c>
      <c r="K12" s="74">
        <f t="shared" si="4"/>
        <v>-3304.5787816563998</v>
      </c>
      <c r="L12" s="96">
        <f t="shared" si="5"/>
        <v>15574.4212183436</v>
      </c>
      <c r="M12" s="74">
        <f t="shared" si="6"/>
        <v>0</v>
      </c>
      <c r="N12" s="74">
        <f t="shared" si="7"/>
        <v>0</v>
      </c>
      <c r="O12" s="74">
        <f t="shared" si="8"/>
        <v>18879</v>
      </c>
      <c r="P12" s="67">
        <v>12</v>
      </c>
      <c r="Q12" s="74">
        <f t="shared" si="9"/>
        <v>-314.65000000000003</v>
      </c>
      <c r="R12" s="74">
        <f t="shared" si="10"/>
        <v>-3619.2287816564</v>
      </c>
      <c r="S12" s="96">
        <f t="shared" si="11"/>
        <v>15259.7712183436</v>
      </c>
      <c r="T12" s="74">
        <f t="shared" si="12"/>
        <v>0</v>
      </c>
      <c r="U12" s="74">
        <f t="shared" si="13"/>
        <v>0</v>
      </c>
      <c r="V12" s="74">
        <f t="shared" si="14"/>
        <v>18879</v>
      </c>
      <c r="W12" s="67">
        <v>12</v>
      </c>
      <c r="X12" s="74">
        <f t="shared" si="15"/>
        <v>-314.65000000000003</v>
      </c>
      <c r="Y12" s="74">
        <f t="shared" si="16"/>
        <v>-3933.8787816564</v>
      </c>
      <c r="Z12" s="121">
        <f t="shared" si="17"/>
        <v>14945.1212183436</v>
      </c>
      <c r="AA12" s="148" t="str">
        <f t="shared" si="18"/>
        <v>OK</v>
      </c>
      <c r="AB12" s="55"/>
      <c r="AC12" s="59"/>
      <c r="AD12" s="55"/>
      <c r="AE12" s="59"/>
    </row>
    <row r="13" spans="1:34" ht="12.75" customHeight="1">
      <c r="A13" s="111"/>
      <c r="B13" s="93" t="s">
        <v>56</v>
      </c>
      <c r="C13" s="163"/>
      <c r="D13" s="67">
        <v>50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c r="AF13" s="5"/>
      <c r="AG13" s="5"/>
      <c r="AH13" s="5"/>
    </row>
    <row r="14" spans="1:34" ht="12.75" customHeight="1">
      <c r="A14" s="111"/>
      <c r="B14" s="130" t="s">
        <v>56</v>
      </c>
      <c r="C14" s="94"/>
      <c r="D14" s="67">
        <v>50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c r="AF14" s="5"/>
      <c r="AG14" s="5"/>
      <c r="AH14" s="5"/>
    </row>
    <row r="15" spans="1:34" ht="13.5" customHeight="1">
      <c r="A15" s="111"/>
      <c r="B15" s="130" t="s">
        <v>56</v>
      </c>
      <c r="C15" s="94"/>
      <c r="D15" s="67">
        <v>50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c r="AF15" s="5"/>
      <c r="AG15" s="5"/>
      <c r="AH15" s="5"/>
    </row>
    <row r="16" spans="1:34" ht="13.5" customHeight="1">
      <c r="A16" s="111"/>
      <c r="B16" s="93" t="s">
        <v>56</v>
      </c>
      <c r="C16" s="94"/>
      <c r="D16" s="67">
        <v>50</v>
      </c>
      <c r="E16" s="76"/>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c r="AF16" s="5"/>
      <c r="AG16" s="5"/>
      <c r="AH16" s="5"/>
    </row>
    <row r="17" spans="1:34" ht="13.5" customHeight="1">
      <c r="A17" s="111"/>
      <c r="B17" s="93" t="s">
        <v>56</v>
      </c>
      <c r="C17" s="94"/>
      <c r="D17" s="67">
        <v>50</v>
      </c>
      <c r="E17" s="76"/>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c r="AF17" s="5"/>
      <c r="AG17" s="5"/>
      <c r="AH17" s="5"/>
    </row>
    <row r="18" spans="1:34" ht="13.5" customHeight="1">
      <c r="A18" s="111"/>
      <c r="B18" s="93" t="s">
        <v>56</v>
      </c>
      <c r="C18" s="94"/>
      <c r="D18" s="67">
        <v>50</v>
      </c>
      <c r="E18" s="76"/>
      <c r="F18" s="76">
        <v>0</v>
      </c>
      <c r="G18" s="74">
        <f aca="true" t="shared" si="19" ref="G18:G29">+E18-F18</f>
        <v>0</v>
      </c>
      <c r="H18" s="96">
        <f aca="true" t="shared" si="20" ref="H18:H29">+(E18-F18)/(D18*12)</f>
        <v>0</v>
      </c>
      <c r="I18" s="74">
        <f aca="true" t="shared" si="21" ref="I18:I29">IF(B18&lt;$I$5,E18,0)</f>
        <v>0</v>
      </c>
      <c r="J18" s="71">
        <f aca="true" t="shared" si="22" ref="J18:J29">IF(B18&gt;$I$5,0,IF(($I$5-B18)/30.4375&gt;(D18*12),(D18*12),($I$5-B18)/30.4375))</f>
        <v>0</v>
      </c>
      <c r="K18" s="74">
        <f aca="true" t="shared" si="23" ref="K18:K29">IF(H18*J18&gt;I18,-I18,-H18*J18)</f>
        <v>0</v>
      </c>
      <c r="L18" s="96">
        <f aca="true" t="shared" si="24" ref="L18:L29">+I18+K18</f>
        <v>0</v>
      </c>
      <c r="M18" s="74">
        <f aca="true" t="shared" si="25" ref="M18:M29">IF(AND($I$5&lt;B18,B18&lt;$M$5+1),E18,0)</f>
        <v>0</v>
      </c>
      <c r="N18" s="74">
        <f aca="true" t="shared" si="26" ref="N18:N29">IF(AND($I$5&lt;C18,C18&lt;$M$5+1),-E18,0)</f>
        <v>0</v>
      </c>
      <c r="O18" s="74">
        <f aca="true" t="shared" si="27" ref="O18:O29">+I18+M18+N18</f>
        <v>0</v>
      </c>
      <c r="P18" s="67"/>
      <c r="Q18" s="74">
        <f aca="true" t="shared" si="28" ref="Q18:Q29">-H18*P18</f>
        <v>0</v>
      </c>
      <c r="R18" s="74">
        <f aca="true" t="shared" si="29" ref="R18:R29">IF(O18=0,0,K18+Q18)</f>
        <v>0</v>
      </c>
      <c r="S18" s="96">
        <f aca="true" t="shared" si="30" ref="S18:S29">+O18+R18</f>
        <v>0</v>
      </c>
      <c r="T18" s="74">
        <f aca="true" t="shared" si="31" ref="T18:T29">IF(AND($M$5&lt;B18,J18&lt;$T$5+1),E18,0)</f>
        <v>0</v>
      </c>
      <c r="U18" s="74">
        <f aca="true" t="shared" si="32" ref="U18:U29">IF(AND($M$5&lt;C18,C18&lt;$T$5+1),-E18,0)</f>
        <v>0</v>
      </c>
      <c r="V18" s="74">
        <f aca="true" t="shared" si="33" ref="V18:V29">+O18+T18+U18</f>
        <v>0</v>
      </c>
      <c r="W18" s="67"/>
      <c r="X18" s="74">
        <f aca="true" t="shared" si="34" ref="X18:X29">-H18*W18</f>
        <v>0</v>
      </c>
      <c r="Y18" s="74">
        <f aca="true" t="shared" si="35" ref="Y18:Y29">IF(V18=0,0,R18+X18)</f>
        <v>0</v>
      </c>
      <c r="Z18" s="121">
        <f aca="true" t="shared" si="36" ref="Z18:Z29">+V18+Y18</f>
        <v>0</v>
      </c>
      <c r="AA18" s="148" t="str">
        <f aca="true" t="shared" si="37" ref="AA18:AA29">IF(J18+P18+W18&lt;((D18*12)+1),"OK","ERROR")</f>
        <v>OK</v>
      </c>
      <c r="AF18" s="5"/>
      <c r="AG18" s="5"/>
      <c r="AH18" s="5"/>
    </row>
    <row r="19" spans="1:34" ht="13.5" customHeight="1">
      <c r="A19" s="111"/>
      <c r="B19" s="93" t="s">
        <v>56</v>
      </c>
      <c r="C19" s="94"/>
      <c r="D19" s="67">
        <v>50</v>
      </c>
      <c r="E19" s="76"/>
      <c r="F19" s="76">
        <v>0</v>
      </c>
      <c r="G19" s="74">
        <f t="shared" si="19"/>
        <v>0</v>
      </c>
      <c r="H19" s="96">
        <f t="shared" si="20"/>
        <v>0</v>
      </c>
      <c r="I19" s="74">
        <f t="shared" si="21"/>
        <v>0</v>
      </c>
      <c r="J19" s="71">
        <f t="shared" si="22"/>
        <v>0</v>
      </c>
      <c r="K19" s="74">
        <f t="shared" si="23"/>
        <v>0</v>
      </c>
      <c r="L19" s="96">
        <f t="shared" si="24"/>
        <v>0</v>
      </c>
      <c r="M19" s="74">
        <f t="shared" si="25"/>
        <v>0</v>
      </c>
      <c r="N19" s="74">
        <f t="shared" si="26"/>
        <v>0</v>
      </c>
      <c r="O19" s="74">
        <f t="shared" si="27"/>
        <v>0</v>
      </c>
      <c r="P19" s="67"/>
      <c r="Q19" s="74">
        <f t="shared" si="28"/>
        <v>0</v>
      </c>
      <c r="R19" s="74">
        <f t="shared" si="29"/>
        <v>0</v>
      </c>
      <c r="S19" s="96">
        <f t="shared" si="30"/>
        <v>0</v>
      </c>
      <c r="T19" s="74">
        <f t="shared" si="31"/>
        <v>0</v>
      </c>
      <c r="U19" s="74">
        <f t="shared" si="32"/>
        <v>0</v>
      </c>
      <c r="V19" s="74">
        <f t="shared" si="33"/>
        <v>0</v>
      </c>
      <c r="W19" s="67"/>
      <c r="X19" s="74">
        <f t="shared" si="34"/>
        <v>0</v>
      </c>
      <c r="Y19" s="74">
        <f t="shared" si="35"/>
        <v>0</v>
      </c>
      <c r="Z19" s="121">
        <f t="shared" si="36"/>
        <v>0</v>
      </c>
      <c r="AA19" s="148" t="str">
        <f t="shared" si="37"/>
        <v>OK</v>
      </c>
      <c r="AF19" s="5"/>
      <c r="AG19" s="5"/>
      <c r="AH19" s="5"/>
    </row>
    <row r="20" spans="1:34" ht="13.5" customHeight="1">
      <c r="A20" s="111"/>
      <c r="B20" s="93" t="s">
        <v>56</v>
      </c>
      <c r="C20" s="94"/>
      <c r="D20" s="67">
        <v>50</v>
      </c>
      <c r="E20" s="76"/>
      <c r="F20" s="76">
        <v>0</v>
      </c>
      <c r="G20" s="74">
        <f t="shared" si="19"/>
        <v>0</v>
      </c>
      <c r="H20" s="96">
        <f t="shared" si="20"/>
        <v>0</v>
      </c>
      <c r="I20" s="74">
        <f t="shared" si="21"/>
        <v>0</v>
      </c>
      <c r="J20" s="71">
        <f t="shared" si="22"/>
        <v>0</v>
      </c>
      <c r="K20" s="74">
        <f t="shared" si="23"/>
        <v>0</v>
      </c>
      <c r="L20" s="96">
        <f t="shared" si="24"/>
        <v>0</v>
      </c>
      <c r="M20" s="74">
        <f t="shared" si="25"/>
        <v>0</v>
      </c>
      <c r="N20" s="74">
        <f t="shared" si="26"/>
        <v>0</v>
      </c>
      <c r="O20" s="74">
        <f t="shared" si="27"/>
        <v>0</v>
      </c>
      <c r="P20" s="67"/>
      <c r="Q20" s="74">
        <f t="shared" si="28"/>
        <v>0</v>
      </c>
      <c r="R20" s="74">
        <f t="shared" si="29"/>
        <v>0</v>
      </c>
      <c r="S20" s="96">
        <f t="shared" si="30"/>
        <v>0</v>
      </c>
      <c r="T20" s="74">
        <f t="shared" si="31"/>
        <v>0</v>
      </c>
      <c r="U20" s="74">
        <f t="shared" si="32"/>
        <v>0</v>
      </c>
      <c r="V20" s="74">
        <f t="shared" si="33"/>
        <v>0</v>
      </c>
      <c r="W20" s="67"/>
      <c r="X20" s="74">
        <f t="shared" si="34"/>
        <v>0</v>
      </c>
      <c r="Y20" s="74">
        <f t="shared" si="35"/>
        <v>0</v>
      </c>
      <c r="Z20" s="121">
        <f t="shared" si="36"/>
        <v>0</v>
      </c>
      <c r="AA20" s="148" t="str">
        <f t="shared" si="37"/>
        <v>OK</v>
      </c>
      <c r="AF20" s="5"/>
      <c r="AG20" s="5"/>
      <c r="AH20" s="5"/>
    </row>
    <row r="21" spans="1:34" ht="13.5" customHeight="1">
      <c r="A21" s="111"/>
      <c r="B21" s="93" t="s">
        <v>56</v>
      </c>
      <c r="C21" s="94"/>
      <c r="D21" s="67">
        <v>50</v>
      </c>
      <c r="E21" s="76"/>
      <c r="F21" s="76">
        <v>0</v>
      </c>
      <c r="G21" s="74">
        <f t="shared" si="19"/>
        <v>0</v>
      </c>
      <c r="H21" s="96">
        <f t="shared" si="20"/>
        <v>0</v>
      </c>
      <c r="I21" s="74">
        <f t="shared" si="21"/>
        <v>0</v>
      </c>
      <c r="J21" s="71">
        <f t="shared" si="22"/>
        <v>0</v>
      </c>
      <c r="K21" s="74">
        <f t="shared" si="23"/>
        <v>0</v>
      </c>
      <c r="L21" s="96">
        <f t="shared" si="24"/>
        <v>0</v>
      </c>
      <c r="M21" s="74">
        <f t="shared" si="25"/>
        <v>0</v>
      </c>
      <c r="N21" s="74">
        <f t="shared" si="26"/>
        <v>0</v>
      </c>
      <c r="O21" s="74">
        <f t="shared" si="27"/>
        <v>0</v>
      </c>
      <c r="P21" s="67"/>
      <c r="Q21" s="74">
        <f t="shared" si="28"/>
        <v>0</v>
      </c>
      <c r="R21" s="74">
        <f t="shared" si="29"/>
        <v>0</v>
      </c>
      <c r="S21" s="96">
        <f t="shared" si="30"/>
        <v>0</v>
      </c>
      <c r="T21" s="74">
        <f t="shared" si="31"/>
        <v>0</v>
      </c>
      <c r="U21" s="74">
        <f t="shared" si="32"/>
        <v>0</v>
      </c>
      <c r="V21" s="74">
        <f t="shared" si="33"/>
        <v>0</v>
      </c>
      <c r="W21" s="67"/>
      <c r="X21" s="74">
        <f t="shared" si="34"/>
        <v>0</v>
      </c>
      <c r="Y21" s="74">
        <f t="shared" si="35"/>
        <v>0</v>
      </c>
      <c r="Z21" s="121">
        <f t="shared" si="36"/>
        <v>0</v>
      </c>
      <c r="AA21" s="148" t="str">
        <f t="shared" si="37"/>
        <v>OK</v>
      </c>
      <c r="AF21" s="5"/>
      <c r="AG21" s="5"/>
      <c r="AH21" s="5"/>
    </row>
    <row r="22" spans="1:34" ht="13.5" customHeight="1">
      <c r="A22" s="111"/>
      <c r="B22" s="93" t="s">
        <v>56</v>
      </c>
      <c r="C22" s="94"/>
      <c r="D22" s="67">
        <v>50</v>
      </c>
      <c r="E22" s="76"/>
      <c r="F22" s="76">
        <v>0</v>
      </c>
      <c r="G22" s="74">
        <f t="shared" si="19"/>
        <v>0</v>
      </c>
      <c r="H22" s="96">
        <f t="shared" si="20"/>
        <v>0</v>
      </c>
      <c r="I22" s="74">
        <f t="shared" si="21"/>
        <v>0</v>
      </c>
      <c r="J22" s="71">
        <f t="shared" si="22"/>
        <v>0</v>
      </c>
      <c r="K22" s="74">
        <f t="shared" si="23"/>
        <v>0</v>
      </c>
      <c r="L22" s="96">
        <f t="shared" si="24"/>
        <v>0</v>
      </c>
      <c r="M22" s="74">
        <f t="shared" si="25"/>
        <v>0</v>
      </c>
      <c r="N22" s="74">
        <f t="shared" si="26"/>
        <v>0</v>
      </c>
      <c r="O22" s="74">
        <f t="shared" si="27"/>
        <v>0</v>
      </c>
      <c r="P22" s="67"/>
      <c r="Q22" s="74">
        <f t="shared" si="28"/>
        <v>0</v>
      </c>
      <c r="R22" s="74">
        <f t="shared" si="29"/>
        <v>0</v>
      </c>
      <c r="S22" s="96">
        <f t="shared" si="30"/>
        <v>0</v>
      </c>
      <c r="T22" s="74">
        <f t="shared" si="31"/>
        <v>0</v>
      </c>
      <c r="U22" s="74">
        <f t="shared" si="32"/>
        <v>0</v>
      </c>
      <c r="V22" s="74">
        <f t="shared" si="33"/>
        <v>0</v>
      </c>
      <c r="W22" s="67"/>
      <c r="X22" s="74">
        <f t="shared" si="34"/>
        <v>0</v>
      </c>
      <c r="Y22" s="74">
        <f t="shared" si="35"/>
        <v>0</v>
      </c>
      <c r="Z22" s="121">
        <f t="shared" si="36"/>
        <v>0</v>
      </c>
      <c r="AA22" s="148" t="str">
        <f t="shared" si="37"/>
        <v>OK</v>
      </c>
      <c r="AF22" s="5"/>
      <c r="AG22" s="5"/>
      <c r="AH22" s="5"/>
    </row>
    <row r="23" spans="1:34" ht="13.5" customHeight="1">
      <c r="A23" s="111"/>
      <c r="B23" s="93" t="s">
        <v>56</v>
      </c>
      <c r="C23" s="94"/>
      <c r="D23" s="67">
        <v>50</v>
      </c>
      <c r="E23" s="76"/>
      <c r="F23" s="76">
        <v>0</v>
      </c>
      <c r="G23" s="74">
        <f t="shared" si="19"/>
        <v>0</v>
      </c>
      <c r="H23" s="96">
        <f t="shared" si="20"/>
        <v>0</v>
      </c>
      <c r="I23" s="74">
        <f t="shared" si="21"/>
        <v>0</v>
      </c>
      <c r="J23" s="71">
        <f t="shared" si="22"/>
        <v>0</v>
      </c>
      <c r="K23" s="74">
        <f t="shared" si="23"/>
        <v>0</v>
      </c>
      <c r="L23" s="96">
        <f t="shared" si="24"/>
        <v>0</v>
      </c>
      <c r="M23" s="74">
        <f t="shared" si="25"/>
        <v>0</v>
      </c>
      <c r="N23" s="74">
        <f t="shared" si="26"/>
        <v>0</v>
      </c>
      <c r="O23" s="74">
        <f t="shared" si="27"/>
        <v>0</v>
      </c>
      <c r="P23" s="67"/>
      <c r="Q23" s="74">
        <f t="shared" si="28"/>
        <v>0</v>
      </c>
      <c r="R23" s="74">
        <f t="shared" si="29"/>
        <v>0</v>
      </c>
      <c r="S23" s="96">
        <f t="shared" si="30"/>
        <v>0</v>
      </c>
      <c r="T23" s="74">
        <f t="shared" si="31"/>
        <v>0</v>
      </c>
      <c r="U23" s="74">
        <f t="shared" si="32"/>
        <v>0</v>
      </c>
      <c r="V23" s="74">
        <f t="shared" si="33"/>
        <v>0</v>
      </c>
      <c r="W23" s="67"/>
      <c r="X23" s="74">
        <f t="shared" si="34"/>
        <v>0</v>
      </c>
      <c r="Y23" s="74">
        <f t="shared" si="35"/>
        <v>0</v>
      </c>
      <c r="Z23" s="121">
        <f t="shared" si="36"/>
        <v>0</v>
      </c>
      <c r="AA23" s="148" t="str">
        <f t="shared" si="37"/>
        <v>OK</v>
      </c>
      <c r="AF23" s="5"/>
      <c r="AG23" s="5"/>
      <c r="AH23" s="5"/>
    </row>
    <row r="24" spans="1:34" ht="13.5" customHeight="1">
      <c r="A24" s="111"/>
      <c r="B24" s="93" t="s">
        <v>56</v>
      </c>
      <c r="C24" s="94"/>
      <c r="D24" s="67">
        <v>50</v>
      </c>
      <c r="E24" s="76"/>
      <c r="F24" s="76">
        <v>0</v>
      </c>
      <c r="G24" s="74">
        <f t="shared" si="19"/>
        <v>0</v>
      </c>
      <c r="H24" s="96">
        <f t="shared" si="20"/>
        <v>0</v>
      </c>
      <c r="I24" s="74">
        <f t="shared" si="21"/>
        <v>0</v>
      </c>
      <c r="J24" s="71">
        <f t="shared" si="22"/>
        <v>0</v>
      </c>
      <c r="K24" s="74">
        <f t="shared" si="23"/>
        <v>0</v>
      </c>
      <c r="L24" s="96">
        <f t="shared" si="24"/>
        <v>0</v>
      </c>
      <c r="M24" s="74">
        <f t="shared" si="25"/>
        <v>0</v>
      </c>
      <c r="N24" s="74">
        <f t="shared" si="26"/>
        <v>0</v>
      </c>
      <c r="O24" s="74">
        <f t="shared" si="27"/>
        <v>0</v>
      </c>
      <c r="P24" s="67"/>
      <c r="Q24" s="74">
        <f t="shared" si="28"/>
        <v>0</v>
      </c>
      <c r="R24" s="74">
        <f t="shared" si="29"/>
        <v>0</v>
      </c>
      <c r="S24" s="96">
        <f t="shared" si="30"/>
        <v>0</v>
      </c>
      <c r="T24" s="74">
        <f t="shared" si="31"/>
        <v>0</v>
      </c>
      <c r="U24" s="74">
        <f t="shared" si="32"/>
        <v>0</v>
      </c>
      <c r="V24" s="74">
        <f t="shared" si="33"/>
        <v>0</v>
      </c>
      <c r="W24" s="67"/>
      <c r="X24" s="74">
        <f t="shared" si="34"/>
        <v>0</v>
      </c>
      <c r="Y24" s="74">
        <f t="shared" si="35"/>
        <v>0</v>
      </c>
      <c r="Z24" s="121">
        <f t="shared" si="36"/>
        <v>0</v>
      </c>
      <c r="AA24" s="148" t="str">
        <f t="shared" si="37"/>
        <v>OK</v>
      </c>
      <c r="AF24" s="5"/>
      <c r="AG24" s="5"/>
      <c r="AH24" s="5"/>
    </row>
    <row r="25" spans="1:34" ht="13.5" customHeight="1">
      <c r="A25" s="111"/>
      <c r="B25" s="93" t="s">
        <v>56</v>
      </c>
      <c r="C25" s="94"/>
      <c r="D25" s="67">
        <v>50</v>
      </c>
      <c r="E25" s="76"/>
      <c r="F25" s="76">
        <v>0</v>
      </c>
      <c r="G25" s="74">
        <f t="shared" si="19"/>
        <v>0</v>
      </c>
      <c r="H25" s="96">
        <f t="shared" si="20"/>
        <v>0</v>
      </c>
      <c r="I25" s="74">
        <f t="shared" si="21"/>
        <v>0</v>
      </c>
      <c r="J25" s="71">
        <f t="shared" si="22"/>
        <v>0</v>
      </c>
      <c r="K25" s="74">
        <f t="shared" si="23"/>
        <v>0</v>
      </c>
      <c r="L25" s="96">
        <f t="shared" si="24"/>
        <v>0</v>
      </c>
      <c r="M25" s="74">
        <f t="shared" si="25"/>
        <v>0</v>
      </c>
      <c r="N25" s="74">
        <f t="shared" si="26"/>
        <v>0</v>
      </c>
      <c r="O25" s="74">
        <f t="shared" si="27"/>
        <v>0</v>
      </c>
      <c r="P25" s="67"/>
      <c r="Q25" s="74">
        <f t="shared" si="28"/>
        <v>0</v>
      </c>
      <c r="R25" s="74">
        <f t="shared" si="29"/>
        <v>0</v>
      </c>
      <c r="S25" s="96">
        <f t="shared" si="30"/>
        <v>0</v>
      </c>
      <c r="T25" s="74">
        <f t="shared" si="31"/>
        <v>0</v>
      </c>
      <c r="U25" s="74">
        <f t="shared" si="32"/>
        <v>0</v>
      </c>
      <c r="V25" s="74">
        <f t="shared" si="33"/>
        <v>0</v>
      </c>
      <c r="W25" s="67"/>
      <c r="X25" s="74">
        <f t="shared" si="34"/>
        <v>0</v>
      </c>
      <c r="Y25" s="74">
        <f t="shared" si="35"/>
        <v>0</v>
      </c>
      <c r="Z25" s="121">
        <f t="shared" si="36"/>
        <v>0</v>
      </c>
      <c r="AA25" s="148" t="str">
        <f t="shared" si="37"/>
        <v>OK</v>
      </c>
      <c r="AF25" s="5"/>
      <c r="AG25" s="5"/>
      <c r="AH25" s="5"/>
    </row>
    <row r="26" spans="1:34" ht="13.5" customHeight="1">
      <c r="A26" s="111"/>
      <c r="B26" s="93" t="s">
        <v>56</v>
      </c>
      <c r="C26" s="94"/>
      <c r="D26" s="67">
        <v>50</v>
      </c>
      <c r="E26" s="76"/>
      <c r="F26" s="76">
        <v>0</v>
      </c>
      <c r="G26" s="74">
        <f t="shared" si="19"/>
        <v>0</v>
      </c>
      <c r="H26" s="96">
        <f t="shared" si="20"/>
        <v>0</v>
      </c>
      <c r="I26" s="74">
        <f t="shared" si="21"/>
        <v>0</v>
      </c>
      <c r="J26" s="71">
        <f t="shared" si="22"/>
        <v>0</v>
      </c>
      <c r="K26" s="74">
        <f t="shared" si="23"/>
        <v>0</v>
      </c>
      <c r="L26" s="96">
        <f t="shared" si="24"/>
        <v>0</v>
      </c>
      <c r="M26" s="74">
        <f t="shared" si="25"/>
        <v>0</v>
      </c>
      <c r="N26" s="74">
        <f t="shared" si="26"/>
        <v>0</v>
      </c>
      <c r="O26" s="74">
        <f t="shared" si="27"/>
        <v>0</v>
      </c>
      <c r="P26" s="67"/>
      <c r="Q26" s="74">
        <f t="shared" si="28"/>
        <v>0</v>
      </c>
      <c r="R26" s="74">
        <f t="shared" si="29"/>
        <v>0</v>
      </c>
      <c r="S26" s="96">
        <f t="shared" si="30"/>
        <v>0</v>
      </c>
      <c r="T26" s="74">
        <f t="shared" si="31"/>
        <v>0</v>
      </c>
      <c r="U26" s="74">
        <f t="shared" si="32"/>
        <v>0</v>
      </c>
      <c r="V26" s="74">
        <f t="shared" si="33"/>
        <v>0</v>
      </c>
      <c r="W26" s="67"/>
      <c r="X26" s="74">
        <f t="shared" si="34"/>
        <v>0</v>
      </c>
      <c r="Y26" s="74">
        <f t="shared" si="35"/>
        <v>0</v>
      </c>
      <c r="Z26" s="121">
        <f t="shared" si="36"/>
        <v>0</v>
      </c>
      <c r="AA26" s="148" t="str">
        <f t="shared" si="37"/>
        <v>OK</v>
      </c>
      <c r="AF26" s="5"/>
      <c r="AG26" s="5"/>
      <c r="AH26" s="5"/>
    </row>
    <row r="27" spans="1:34" ht="13.5" customHeight="1">
      <c r="A27" s="111"/>
      <c r="B27" s="93" t="s">
        <v>56</v>
      </c>
      <c r="C27" s="94"/>
      <c r="D27" s="67">
        <v>50</v>
      </c>
      <c r="E27" s="76"/>
      <c r="F27" s="76">
        <v>0</v>
      </c>
      <c r="G27" s="74">
        <f t="shared" si="19"/>
        <v>0</v>
      </c>
      <c r="H27" s="96">
        <f t="shared" si="20"/>
        <v>0</v>
      </c>
      <c r="I27" s="74">
        <f t="shared" si="21"/>
        <v>0</v>
      </c>
      <c r="J27" s="71">
        <f t="shared" si="22"/>
        <v>0</v>
      </c>
      <c r="K27" s="74">
        <f t="shared" si="23"/>
        <v>0</v>
      </c>
      <c r="L27" s="96">
        <f t="shared" si="24"/>
        <v>0</v>
      </c>
      <c r="M27" s="74">
        <f t="shared" si="25"/>
        <v>0</v>
      </c>
      <c r="N27" s="74">
        <f t="shared" si="26"/>
        <v>0</v>
      </c>
      <c r="O27" s="74">
        <f t="shared" si="27"/>
        <v>0</v>
      </c>
      <c r="P27" s="67"/>
      <c r="Q27" s="74">
        <f t="shared" si="28"/>
        <v>0</v>
      </c>
      <c r="R27" s="74">
        <f t="shared" si="29"/>
        <v>0</v>
      </c>
      <c r="S27" s="96">
        <f t="shared" si="30"/>
        <v>0</v>
      </c>
      <c r="T27" s="74">
        <f t="shared" si="31"/>
        <v>0</v>
      </c>
      <c r="U27" s="74">
        <f t="shared" si="32"/>
        <v>0</v>
      </c>
      <c r="V27" s="74">
        <f t="shared" si="33"/>
        <v>0</v>
      </c>
      <c r="W27" s="67"/>
      <c r="X27" s="74">
        <f t="shared" si="34"/>
        <v>0</v>
      </c>
      <c r="Y27" s="74">
        <f t="shared" si="35"/>
        <v>0</v>
      </c>
      <c r="Z27" s="121">
        <f t="shared" si="36"/>
        <v>0</v>
      </c>
      <c r="AA27" s="148" t="str">
        <f t="shared" si="37"/>
        <v>OK</v>
      </c>
      <c r="AF27" s="5"/>
      <c r="AG27" s="5"/>
      <c r="AH27" s="5"/>
    </row>
    <row r="28" spans="1:34" ht="13.5" customHeight="1">
      <c r="A28" s="111"/>
      <c r="B28" s="93" t="s">
        <v>56</v>
      </c>
      <c r="C28" s="94"/>
      <c r="D28" s="67">
        <v>50</v>
      </c>
      <c r="E28" s="76"/>
      <c r="F28" s="76">
        <v>0</v>
      </c>
      <c r="G28" s="74">
        <f t="shared" si="19"/>
        <v>0</v>
      </c>
      <c r="H28" s="96">
        <f t="shared" si="20"/>
        <v>0</v>
      </c>
      <c r="I28" s="74">
        <f t="shared" si="21"/>
        <v>0</v>
      </c>
      <c r="J28" s="71">
        <f t="shared" si="22"/>
        <v>0</v>
      </c>
      <c r="K28" s="74">
        <f t="shared" si="23"/>
        <v>0</v>
      </c>
      <c r="L28" s="96">
        <f t="shared" si="24"/>
        <v>0</v>
      </c>
      <c r="M28" s="74">
        <f t="shared" si="25"/>
        <v>0</v>
      </c>
      <c r="N28" s="74">
        <f t="shared" si="26"/>
        <v>0</v>
      </c>
      <c r="O28" s="74">
        <f t="shared" si="27"/>
        <v>0</v>
      </c>
      <c r="P28" s="67"/>
      <c r="Q28" s="74">
        <f t="shared" si="28"/>
        <v>0</v>
      </c>
      <c r="R28" s="74">
        <f t="shared" si="29"/>
        <v>0</v>
      </c>
      <c r="S28" s="96">
        <f t="shared" si="30"/>
        <v>0</v>
      </c>
      <c r="T28" s="74">
        <f t="shared" si="31"/>
        <v>0</v>
      </c>
      <c r="U28" s="74">
        <f t="shared" si="32"/>
        <v>0</v>
      </c>
      <c r="V28" s="74">
        <f t="shared" si="33"/>
        <v>0</v>
      </c>
      <c r="W28" s="67"/>
      <c r="X28" s="74">
        <f t="shared" si="34"/>
        <v>0</v>
      </c>
      <c r="Y28" s="74">
        <f t="shared" si="35"/>
        <v>0</v>
      </c>
      <c r="Z28" s="121">
        <f t="shared" si="36"/>
        <v>0</v>
      </c>
      <c r="AA28" s="148" t="str">
        <f t="shared" si="37"/>
        <v>OK</v>
      </c>
      <c r="AF28" s="5"/>
      <c r="AG28" s="5"/>
      <c r="AH28" s="5"/>
    </row>
    <row r="29" spans="1:34" ht="13.5" customHeight="1">
      <c r="A29" s="111"/>
      <c r="B29" s="93" t="s">
        <v>56</v>
      </c>
      <c r="C29" s="94"/>
      <c r="D29" s="67">
        <v>50</v>
      </c>
      <c r="E29" s="76"/>
      <c r="F29" s="76">
        <v>0</v>
      </c>
      <c r="G29" s="74">
        <f t="shared" si="19"/>
        <v>0</v>
      </c>
      <c r="H29" s="96">
        <f t="shared" si="20"/>
        <v>0</v>
      </c>
      <c r="I29" s="74">
        <f t="shared" si="21"/>
        <v>0</v>
      </c>
      <c r="J29" s="71">
        <f t="shared" si="22"/>
        <v>0</v>
      </c>
      <c r="K29" s="74">
        <f t="shared" si="23"/>
        <v>0</v>
      </c>
      <c r="L29" s="96">
        <f t="shared" si="24"/>
        <v>0</v>
      </c>
      <c r="M29" s="74">
        <f t="shared" si="25"/>
        <v>0</v>
      </c>
      <c r="N29" s="74">
        <f t="shared" si="26"/>
        <v>0</v>
      </c>
      <c r="O29" s="74">
        <f t="shared" si="27"/>
        <v>0</v>
      </c>
      <c r="P29" s="67"/>
      <c r="Q29" s="74">
        <f t="shared" si="28"/>
        <v>0</v>
      </c>
      <c r="R29" s="74">
        <f t="shared" si="29"/>
        <v>0</v>
      </c>
      <c r="S29" s="96">
        <f t="shared" si="30"/>
        <v>0</v>
      </c>
      <c r="T29" s="74">
        <f t="shared" si="31"/>
        <v>0</v>
      </c>
      <c r="U29" s="74">
        <f t="shared" si="32"/>
        <v>0</v>
      </c>
      <c r="V29" s="74">
        <f t="shared" si="33"/>
        <v>0</v>
      </c>
      <c r="W29" s="67"/>
      <c r="X29" s="74">
        <f t="shared" si="34"/>
        <v>0</v>
      </c>
      <c r="Y29" s="74">
        <f t="shared" si="35"/>
        <v>0</v>
      </c>
      <c r="Z29" s="121">
        <f t="shared" si="36"/>
        <v>0</v>
      </c>
      <c r="AA29" s="148" t="str">
        <f t="shared" si="37"/>
        <v>OK</v>
      </c>
      <c r="AF29" s="5"/>
      <c r="AG29" s="5"/>
      <c r="AH29" s="5"/>
    </row>
    <row r="30" spans="1:34" ht="13.5" customHeight="1">
      <c r="A30" s="111"/>
      <c r="B30" s="93" t="s">
        <v>56</v>
      </c>
      <c r="C30" s="94"/>
      <c r="D30" s="67">
        <v>50</v>
      </c>
      <c r="E30" s="76"/>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c r="AF30" s="5"/>
      <c r="AG30" s="5"/>
      <c r="AH30" s="5"/>
    </row>
    <row r="31" spans="1:34" ht="13.5" customHeight="1">
      <c r="A31" s="111"/>
      <c r="B31" s="93" t="s">
        <v>56</v>
      </c>
      <c r="C31" s="94"/>
      <c r="D31" s="67">
        <v>50</v>
      </c>
      <c r="E31" s="76"/>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c r="AF31" s="5"/>
      <c r="AG31" s="5"/>
      <c r="AH31" s="5"/>
    </row>
    <row r="32" spans="1:34" ht="13.5" customHeight="1">
      <c r="A32" s="112"/>
      <c r="B32" s="93" t="s">
        <v>56</v>
      </c>
      <c r="C32" s="95"/>
      <c r="D32" s="67">
        <v>50</v>
      </c>
      <c r="E32" s="76"/>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c r="AF32" s="5"/>
      <c r="AG32" s="5"/>
      <c r="AH32" s="5"/>
    </row>
    <row r="33" spans="1:34" ht="13.5" customHeight="1">
      <c r="A33" s="111"/>
      <c r="B33" s="93" t="s">
        <v>56</v>
      </c>
      <c r="C33" s="94"/>
      <c r="D33" s="67">
        <v>50</v>
      </c>
      <c r="E33" s="76"/>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c r="AF33" s="5"/>
      <c r="AG33" s="5"/>
      <c r="AH33" s="5"/>
    </row>
    <row r="34" spans="1:34" ht="13.5" customHeight="1">
      <c r="A34" s="112"/>
      <c r="B34" s="93" t="s">
        <v>56</v>
      </c>
      <c r="C34" s="95"/>
      <c r="D34" s="67">
        <v>50</v>
      </c>
      <c r="E34" s="76"/>
      <c r="F34" s="76">
        <v>0</v>
      </c>
      <c r="G34" s="74">
        <f t="shared" si="0"/>
        <v>0</v>
      </c>
      <c r="H34" s="96">
        <f t="shared" si="1"/>
        <v>0</v>
      </c>
      <c r="I34" s="74">
        <f t="shared" si="2"/>
        <v>0</v>
      </c>
      <c r="J34" s="71">
        <f t="shared" si="3"/>
        <v>0</v>
      </c>
      <c r="K34" s="74">
        <f t="shared" si="4"/>
        <v>0</v>
      </c>
      <c r="L34" s="96">
        <f t="shared" si="5"/>
        <v>0</v>
      </c>
      <c r="M34" s="74">
        <f t="shared" si="6"/>
        <v>0</v>
      </c>
      <c r="N34" s="74">
        <f t="shared" si="7"/>
        <v>0</v>
      </c>
      <c r="O34" s="74">
        <f t="shared" si="8"/>
        <v>0</v>
      </c>
      <c r="P34" s="67"/>
      <c r="Q34" s="74">
        <f t="shared" si="9"/>
        <v>0</v>
      </c>
      <c r="R34" s="74">
        <f t="shared" si="10"/>
        <v>0</v>
      </c>
      <c r="S34" s="96">
        <f t="shared" si="11"/>
        <v>0</v>
      </c>
      <c r="T34" s="74">
        <f t="shared" si="12"/>
        <v>0</v>
      </c>
      <c r="U34" s="74">
        <f t="shared" si="13"/>
        <v>0</v>
      </c>
      <c r="V34" s="74">
        <f t="shared" si="14"/>
        <v>0</v>
      </c>
      <c r="W34" s="67"/>
      <c r="X34" s="74">
        <f t="shared" si="15"/>
        <v>0</v>
      </c>
      <c r="Y34" s="74">
        <f t="shared" si="16"/>
        <v>0</v>
      </c>
      <c r="Z34" s="121">
        <f t="shared" si="17"/>
        <v>0</v>
      </c>
      <c r="AA34" s="148" t="str">
        <f t="shared" si="18"/>
        <v>OK</v>
      </c>
      <c r="AF34" s="5"/>
      <c r="AG34" s="5"/>
      <c r="AH34" s="5"/>
    </row>
    <row r="35" spans="1:34" ht="13.5" customHeight="1">
      <c r="A35" s="112"/>
      <c r="B35" s="93" t="s">
        <v>56</v>
      </c>
      <c r="C35" s="95"/>
      <c r="D35" s="67">
        <v>50</v>
      </c>
      <c r="E35" s="76"/>
      <c r="F35" s="76">
        <v>0</v>
      </c>
      <c r="G35" s="74">
        <f t="shared" si="0"/>
        <v>0</v>
      </c>
      <c r="H35" s="96">
        <f t="shared" si="1"/>
        <v>0</v>
      </c>
      <c r="I35" s="74">
        <f t="shared" si="2"/>
        <v>0</v>
      </c>
      <c r="J35" s="71">
        <f t="shared" si="3"/>
        <v>0</v>
      </c>
      <c r="K35" s="74">
        <f t="shared" si="4"/>
        <v>0</v>
      </c>
      <c r="L35" s="96">
        <f t="shared" si="5"/>
        <v>0</v>
      </c>
      <c r="M35" s="74">
        <f t="shared" si="6"/>
        <v>0</v>
      </c>
      <c r="N35" s="74">
        <f t="shared" si="7"/>
        <v>0</v>
      </c>
      <c r="O35" s="74">
        <f t="shared" si="8"/>
        <v>0</v>
      </c>
      <c r="P35" s="67"/>
      <c r="Q35" s="74">
        <f t="shared" si="9"/>
        <v>0</v>
      </c>
      <c r="R35" s="74">
        <f t="shared" si="10"/>
        <v>0</v>
      </c>
      <c r="S35" s="96">
        <f t="shared" si="11"/>
        <v>0</v>
      </c>
      <c r="T35" s="74">
        <f t="shared" si="12"/>
        <v>0</v>
      </c>
      <c r="U35" s="74">
        <f t="shared" si="13"/>
        <v>0</v>
      </c>
      <c r="V35" s="74">
        <f t="shared" si="14"/>
        <v>0</v>
      </c>
      <c r="W35" s="67"/>
      <c r="X35" s="74">
        <f t="shared" si="15"/>
        <v>0</v>
      </c>
      <c r="Y35" s="74">
        <f t="shared" si="16"/>
        <v>0</v>
      </c>
      <c r="Z35" s="121">
        <f t="shared" si="17"/>
        <v>0</v>
      </c>
      <c r="AA35" s="148" t="str">
        <f t="shared" si="18"/>
        <v>OK</v>
      </c>
      <c r="AF35" s="5"/>
      <c r="AG35" s="5"/>
      <c r="AH35" s="5"/>
    </row>
    <row r="36" spans="1:27" ht="13.5" customHeight="1">
      <c r="A36" s="112"/>
      <c r="B36" s="93" t="s">
        <v>56</v>
      </c>
      <c r="C36" s="95"/>
      <c r="D36" s="67">
        <v>50</v>
      </c>
      <c r="E36" s="76"/>
      <c r="F36" s="76">
        <v>0</v>
      </c>
      <c r="G36" s="74">
        <f t="shared" si="0"/>
        <v>0</v>
      </c>
      <c r="H36" s="96">
        <f t="shared" si="1"/>
        <v>0</v>
      </c>
      <c r="I36" s="74">
        <f t="shared" si="2"/>
        <v>0</v>
      </c>
      <c r="J36" s="71">
        <f t="shared" si="3"/>
        <v>0</v>
      </c>
      <c r="K36" s="74">
        <f t="shared" si="4"/>
        <v>0</v>
      </c>
      <c r="L36" s="96">
        <f t="shared" si="5"/>
        <v>0</v>
      </c>
      <c r="M36" s="74">
        <f t="shared" si="6"/>
        <v>0</v>
      </c>
      <c r="N36" s="74">
        <f t="shared" si="7"/>
        <v>0</v>
      </c>
      <c r="O36" s="74">
        <f t="shared" si="8"/>
        <v>0</v>
      </c>
      <c r="P36" s="67"/>
      <c r="Q36" s="74">
        <f t="shared" si="9"/>
        <v>0</v>
      </c>
      <c r="R36" s="74">
        <f t="shared" si="10"/>
        <v>0</v>
      </c>
      <c r="S36" s="96">
        <f t="shared" si="11"/>
        <v>0</v>
      </c>
      <c r="T36" s="74">
        <f t="shared" si="12"/>
        <v>0</v>
      </c>
      <c r="U36" s="74">
        <f t="shared" si="13"/>
        <v>0</v>
      </c>
      <c r="V36" s="74">
        <f t="shared" si="14"/>
        <v>0</v>
      </c>
      <c r="W36" s="67"/>
      <c r="X36" s="74">
        <f t="shared" si="15"/>
        <v>0</v>
      </c>
      <c r="Y36" s="74">
        <f t="shared" si="16"/>
        <v>0</v>
      </c>
      <c r="Z36" s="121">
        <f t="shared" si="17"/>
        <v>0</v>
      </c>
      <c r="AA36" s="148" t="str">
        <f t="shared" si="18"/>
        <v>OK</v>
      </c>
    </row>
    <row r="37" spans="1:27" ht="13.5" customHeight="1">
      <c r="A37" s="111"/>
      <c r="B37" s="93" t="s">
        <v>56</v>
      </c>
      <c r="C37" s="94"/>
      <c r="D37" s="67">
        <v>50</v>
      </c>
      <c r="E37" s="76"/>
      <c r="F37" s="76">
        <v>0</v>
      </c>
      <c r="G37" s="74">
        <f t="shared" si="0"/>
        <v>0</v>
      </c>
      <c r="H37" s="96">
        <f t="shared" si="1"/>
        <v>0</v>
      </c>
      <c r="I37" s="74">
        <f t="shared" si="2"/>
        <v>0</v>
      </c>
      <c r="J37" s="71">
        <f t="shared" si="3"/>
        <v>0</v>
      </c>
      <c r="K37" s="74">
        <f t="shared" si="4"/>
        <v>0</v>
      </c>
      <c r="L37" s="96">
        <f t="shared" si="5"/>
        <v>0</v>
      </c>
      <c r="M37" s="74">
        <f t="shared" si="6"/>
        <v>0</v>
      </c>
      <c r="N37" s="74">
        <f t="shared" si="7"/>
        <v>0</v>
      </c>
      <c r="O37" s="74">
        <f t="shared" si="8"/>
        <v>0</v>
      </c>
      <c r="P37" s="67"/>
      <c r="Q37" s="74">
        <f t="shared" si="9"/>
        <v>0</v>
      </c>
      <c r="R37" s="74">
        <f t="shared" si="10"/>
        <v>0</v>
      </c>
      <c r="S37" s="96">
        <f t="shared" si="11"/>
        <v>0</v>
      </c>
      <c r="T37" s="74">
        <f t="shared" si="12"/>
        <v>0</v>
      </c>
      <c r="U37" s="74">
        <f t="shared" si="13"/>
        <v>0</v>
      </c>
      <c r="V37" s="74">
        <f t="shared" si="14"/>
        <v>0</v>
      </c>
      <c r="W37" s="67"/>
      <c r="X37" s="74">
        <f t="shared" si="15"/>
        <v>0</v>
      </c>
      <c r="Y37" s="74">
        <f t="shared" si="16"/>
        <v>0</v>
      </c>
      <c r="Z37" s="121">
        <f t="shared" si="17"/>
        <v>0</v>
      </c>
      <c r="AA37" s="148" t="str">
        <f t="shared" si="18"/>
        <v>OK</v>
      </c>
    </row>
    <row r="38" spans="1:27" ht="13.5" customHeight="1">
      <c r="A38" s="110"/>
      <c r="B38" s="93" t="s">
        <v>56</v>
      </c>
      <c r="C38" s="68"/>
      <c r="D38" s="67">
        <v>50</v>
      </c>
      <c r="E38" s="76"/>
      <c r="F38" s="76">
        <v>0</v>
      </c>
      <c r="G38" s="74">
        <f t="shared" si="0"/>
        <v>0</v>
      </c>
      <c r="H38" s="96">
        <f t="shared" si="1"/>
        <v>0</v>
      </c>
      <c r="I38" s="74">
        <f t="shared" si="2"/>
        <v>0</v>
      </c>
      <c r="J38" s="71">
        <f t="shared" si="3"/>
        <v>0</v>
      </c>
      <c r="K38" s="74">
        <f t="shared" si="4"/>
        <v>0</v>
      </c>
      <c r="L38" s="96">
        <f t="shared" si="5"/>
        <v>0</v>
      </c>
      <c r="M38" s="74">
        <f t="shared" si="6"/>
        <v>0</v>
      </c>
      <c r="N38" s="74">
        <f t="shared" si="7"/>
        <v>0</v>
      </c>
      <c r="O38" s="74">
        <f t="shared" si="8"/>
        <v>0</v>
      </c>
      <c r="P38" s="67"/>
      <c r="Q38" s="74">
        <f t="shared" si="9"/>
        <v>0</v>
      </c>
      <c r="R38" s="74">
        <f t="shared" si="10"/>
        <v>0</v>
      </c>
      <c r="S38" s="96">
        <f t="shared" si="11"/>
        <v>0</v>
      </c>
      <c r="T38" s="74">
        <f t="shared" si="12"/>
        <v>0</v>
      </c>
      <c r="U38" s="74">
        <f t="shared" si="13"/>
        <v>0</v>
      </c>
      <c r="V38" s="74">
        <f t="shared" si="14"/>
        <v>0</v>
      </c>
      <c r="W38" s="67"/>
      <c r="X38" s="74">
        <f t="shared" si="15"/>
        <v>0</v>
      </c>
      <c r="Y38" s="74">
        <f t="shared" si="16"/>
        <v>0</v>
      </c>
      <c r="Z38" s="121">
        <f t="shared" si="17"/>
        <v>0</v>
      </c>
      <c r="AA38" s="148" t="str">
        <f t="shared" si="18"/>
        <v>OK</v>
      </c>
    </row>
    <row r="39" spans="1:27" ht="13.5" customHeight="1">
      <c r="A39" s="110"/>
      <c r="B39" s="93" t="s">
        <v>56</v>
      </c>
      <c r="C39" s="68"/>
      <c r="D39" s="67">
        <v>50</v>
      </c>
      <c r="E39" s="76"/>
      <c r="F39" s="76">
        <v>0</v>
      </c>
      <c r="G39" s="74">
        <f t="shared" si="0"/>
        <v>0</v>
      </c>
      <c r="H39" s="96">
        <f t="shared" si="1"/>
        <v>0</v>
      </c>
      <c r="I39" s="74">
        <f t="shared" si="2"/>
        <v>0</v>
      </c>
      <c r="J39" s="71">
        <f t="shared" si="3"/>
        <v>0</v>
      </c>
      <c r="K39" s="74">
        <f t="shared" si="4"/>
        <v>0</v>
      </c>
      <c r="L39" s="96">
        <f t="shared" si="5"/>
        <v>0</v>
      </c>
      <c r="M39" s="74">
        <f t="shared" si="6"/>
        <v>0</v>
      </c>
      <c r="N39" s="74">
        <f t="shared" si="7"/>
        <v>0</v>
      </c>
      <c r="O39" s="74">
        <f t="shared" si="8"/>
        <v>0</v>
      </c>
      <c r="P39" s="67"/>
      <c r="Q39" s="74">
        <f t="shared" si="9"/>
        <v>0</v>
      </c>
      <c r="R39" s="74">
        <f t="shared" si="10"/>
        <v>0</v>
      </c>
      <c r="S39" s="96">
        <f t="shared" si="11"/>
        <v>0</v>
      </c>
      <c r="T39" s="74">
        <f t="shared" si="12"/>
        <v>0</v>
      </c>
      <c r="U39" s="74">
        <f t="shared" si="13"/>
        <v>0</v>
      </c>
      <c r="V39" s="74">
        <f t="shared" si="14"/>
        <v>0</v>
      </c>
      <c r="W39" s="67"/>
      <c r="X39" s="74">
        <f t="shared" si="15"/>
        <v>0</v>
      </c>
      <c r="Y39" s="74">
        <f t="shared" si="16"/>
        <v>0</v>
      </c>
      <c r="Z39" s="121">
        <f t="shared" si="17"/>
        <v>0</v>
      </c>
      <c r="AA39" s="148" t="str">
        <f t="shared" si="18"/>
        <v>OK</v>
      </c>
    </row>
    <row r="40" spans="1:27" ht="13.5" customHeight="1">
      <c r="A40" s="112"/>
      <c r="B40" s="93" t="s">
        <v>56</v>
      </c>
      <c r="C40" s="95"/>
      <c r="D40" s="67">
        <v>50</v>
      </c>
      <c r="E40" s="76"/>
      <c r="F40" s="76">
        <v>0</v>
      </c>
      <c r="G40" s="74">
        <f t="shared" si="0"/>
        <v>0</v>
      </c>
      <c r="H40" s="96">
        <f t="shared" si="1"/>
        <v>0</v>
      </c>
      <c r="I40" s="74">
        <f t="shared" si="2"/>
        <v>0</v>
      </c>
      <c r="J40" s="71">
        <f t="shared" si="3"/>
        <v>0</v>
      </c>
      <c r="K40" s="74">
        <f t="shared" si="4"/>
        <v>0</v>
      </c>
      <c r="L40" s="96">
        <f t="shared" si="5"/>
        <v>0</v>
      </c>
      <c r="M40" s="74">
        <f t="shared" si="6"/>
        <v>0</v>
      </c>
      <c r="N40" s="74">
        <f t="shared" si="7"/>
        <v>0</v>
      </c>
      <c r="O40" s="74">
        <f t="shared" si="8"/>
        <v>0</v>
      </c>
      <c r="P40" s="67"/>
      <c r="Q40" s="74">
        <f t="shared" si="9"/>
        <v>0</v>
      </c>
      <c r="R40" s="74">
        <f t="shared" si="10"/>
        <v>0</v>
      </c>
      <c r="S40" s="96">
        <f t="shared" si="11"/>
        <v>0</v>
      </c>
      <c r="T40" s="74">
        <f t="shared" si="12"/>
        <v>0</v>
      </c>
      <c r="U40" s="74">
        <f t="shared" si="13"/>
        <v>0</v>
      </c>
      <c r="V40" s="74">
        <f t="shared" si="14"/>
        <v>0</v>
      </c>
      <c r="W40" s="67"/>
      <c r="X40" s="74">
        <f t="shared" si="15"/>
        <v>0</v>
      </c>
      <c r="Y40" s="74">
        <f t="shared" si="16"/>
        <v>0</v>
      </c>
      <c r="Z40" s="121">
        <f t="shared" si="17"/>
        <v>0</v>
      </c>
      <c r="AA40" s="148" t="str">
        <f t="shared" si="18"/>
        <v>OK</v>
      </c>
    </row>
    <row r="41" spans="1:27" ht="13.5" customHeight="1">
      <c r="A41" s="112"/>
      <c r="B41" s="93" t="s">
        <v>56</v>
      </c>
      <c r="C41" s="95"/>
      <c r="D41" s="67">
        <v>50</v>
      </c>
      <c r="E41" s="76"/>
      <c r="F41" s="76">
        <v>0</v>
      </c>
      <c r="G41" s="74">
        <f t="shared" si="0"/>
        <v>0</v>
      </c>
      <c r="H41" s="96">
        <f t="shared" si="1"/>
        <v>0</v>
      </c>
      <c r="I41" s="74">
        <f t="shared" si="2"/>
        <v>0</v>
      </c>
      <c r="J41" s="71">
        <f t="shared" si="3"/>
        <v>0</v>
      </c>
      <c r="K41" s="74">
        <f t="shared" si="4"/>
        <v>0</v>
      </c>
      <c r="L41" s="96">
        <f t="shared" si="5"/>
        <v>0</v>
      </c>
      <c r="M41" s="74">
        <f t="shared" si="6"/>
        <v>0</v>
      </c>
      <c r="N41" s="74">
        <f t="shared" si="7"/>
        <v>0</v>
      </c>
      <c r="O41" s="74">
        <f t="shared" si="8"/>
        <v>0</v>
      </c>
      <c r="P41" s="67"/>
      <c r="Q41" s="74">
        <f t="shared" si="9"/>
        <v>0</v>
      </c>
      <c r="R41" s="74">
        <f t="shared" si="10"/>
        <v>0</v>
      </c>
      <c r="S41" s="96">
        <f t="shared" si="11"/>
        <v>0</v>
      </c>
      <c r="T41" s="74">
        <f t="shared" si="12"/>
        <v>0</v>
      </c>
      <c r="U41" s="74">
        <f t="shared" si="13"/>
        <v>0</v>
      </c>
      <c r="V41" s="74">
        <f t="shared" si="14"/>
        <v>0</v>
      </c>
      <c r="W41" s="67"/>
      <c r="X41" s="74">
        <f t="shared" si="15"/>
        <v>0</v>
      </c>
      <c r="Y41" s="74">
        <f t="shared" si="16"/>
        <v>0</v>
      </c>
      <c r="Z41" s="121">
        <f t="shared" si="17"/>
        <v>0</v>
      </c>
      <c r="AA41" s="148" t="str">
        <f t="shared" si="18"/>
        <v>OK</v>
      </c>
    </row>
    <row r="42" spans="1:27" ht="13.5" customHeight="1">
      <c r="A42" s="112"/>
      <c r="B42" s="93" t="s">
        <v>56</v>
      </c>
      <c r="C42" s="95"/>
      <c r="D42" s="67">
        <v>50</v>
      </c>
      <c r="E42" s="76"/>
      <c r="F42" s="76">
        <v>0</v>
      </c>
      <c r="G42" s="74">
        <f t="shared" si="0"/>
        <v>0</v>
      </c>
      <c r="H42" s="96">
        <f t="shared" si="1"/>
        <v>0</v>
      </c>
      <c r="I42" s="74">
        <f t="shared" si="2"/>
        <v>0</v>
      </c>
      <c r="J42" s="71">
        <f t="shared" si="3"/>
        <v>0</v>
      </c>
      <c r="K42" s="74">
        <f t="shared" si="4"/>
        <v>0</v>
      </c>
      <c r="L42" s="96">
        <f t="shared" si="5"/>
        <v>0</v>
      </c>
      <c r="M42" s="74">
        <f t="shared" si="6"/>
        <v>0</v>
      </c>
      <c r="N42" s="74">
        <f t="shared" si="7"/>
        <v>0</v>
      </c>
      <c r="O42" s="74">
        <f t="shared" si="8"/>
        <v>0</v>
      </c>
      <c r="P42" s="67"/>
      <c r="Q42" s="74">
        <f t="shared" si="9"/>
        <v>0</v>
      </c>
      <c r="R42" s="74">
        <f t="shared" si="10"/>
        <v>0</v>
      </c>
      <c r="S42" s="96">
        <f t="shared" si="11"/>
        <v>0</v>
      </c>
      <c r="T42" s="74">
        <f t="shared" si="12"/>
        <v>0</v>
      </c>
      <c r="U42" s="74">
        <f t="shared" si="13"/>
        <v>0</v>
      </c>
      <c r="V42" s="74">
        <f t="shared" si="14"/>
        <v>0</v>
      </c>
      <c r="W42" s="67"/>
      <c r="X42" s="74">
        <f t="shared" si="15"/>
        <v>0</v>
      </c>
      <c r="Y42" s="74">
        <f t="shared" si="16"/>
        <v>0</v>
      </c>
      <c r="Z42" s="121">
        <f t="shared" si="17"/>
        <v>0</v>
      </c>
      <c r="AA42" s="148" t="str">
        <f t="shared" si="18"/>
        <v>OK</v>
      </c>
    </row>
    <row r="43" spans="1:27" ht="13.5" customHeight="1">
      <c r="A43" s="112"/>
      <c r="B43" s="93" t="s">
        <v>56</v>
      </c>
      <c r="C43" s="95"/>
      <c r="D43" s="67">
        <v>50</v>
      </c>
      <c r="E43" s="76"/>
      <c r="F43" s="76">
        <v>0</v>
      </c>
      <c r="G43" s="74">
        <f t="shared" si="0"/>
        <v>0</v>
      </c>
      <c r="H43" s="96">
        <f t="shared" si="1"/>
        <v>0</v>
      </c>
      <c r="I43" s="74">
        <f t="shared" si="2"/>
        <v>0</v>
      </c>
      <c r="J43" s="71">
        <f t="shared" si="3"/>
        <v>0</v>
      </c>
      <c r="K43" s="74">
        <f t="shared" si="4"/>
        <v>0</v>
      </c>
      <c r="L43" s="96">
        <f t="shared" si="5"/>
        <v>0</v>
      </c>
      <c r="M43" s="74">
        <f t="shared" si="6"/>
        <v>0</v>
      </c>
      <c r="N43" s="74">
        <f t="shared" si="7"/>
        <v>0</v>
      </c>
      <c r="O43" s="74">
        <f t="shared" si="8"/>
        <v>0</v>
      </c>
      <c r="P43" s="67"/>
      <c r="Q43" s="74">
        <f t="shared" si="9"/>
        <v>0</v>
      </c>
      <c r="R43" s="74">
        <f t="shared" si="10"/>
        <v>0</v>
      </c>
      <c r="S43" s="96">
        <f t="shared" si="11"/>
        <v>0</v>
      </c>
      <c r="T43" s="74">
        <f t="shared" si="12"/>
        <v>0</v>
      </c>
      <c r="U43" s="74">
        <f t="shared" si="13"/>
        <v>0</v>
      </c>
      <c r="V43" s="74">
        <f t="shared" si="14"/>
        <v>0</v>
      </c>
      <c r="W43" s="67"/>
      <c r="X43" s="74">
        <f t="shared" si="15"/>
        <v>0</v>
      </c>
      <c r="Y43" s="74">
        <f t="shared" si="16"/>
        <v>0</v>
      </c>
      <c r="Z43" s="121">
        <f t="shared" si="17"/>
        <v>0</v>
      </c>
      <c r="AA43" s="148" t="str">
        <f t="shared" si="18"/>
        <v>OK</v>
      </c>
    </row>
    <row r="44" spans="1:27" ht="12" customHeight="1">
      <c r="A44" s="112"/>
      <c r="B44" s="93" t="s">
        <v>56</v>
      </c>
      <c r="C44" s="95"/>
      <c r="D44" s="67">
        <v>50</v>
      </c>
      <c r="E44" s="76"/>
      <c r="F44" s="76">
        <v>0</v>
      </c>
      <c r="G44" s="74">
        <f t="shared" si="0"/>
        <v>0</v>
      </c>
      <c r="H44" s="96">
        <f t="shared" si="1"/>
        <v>0</v>
      </c>
      <c r="I44" s="74">
        <f t="shared" si="2"/>
        <v>0</v>
      </c>
      <c r="J44" s="71">
        <f t="shared" si="3"/>
        <v>0</v>
      </c>
      <c r="K44" s="74">
        <f t="shared" si="4"/>
        <v>0</v>
      </c>
      <c r="L44" s="96">
        <f t="shared" si="5"/>
        <v>0</v>
      </c>
      <c r="M44" s="74">
        <f t="shared" si="6"/>
        <v>0</v>
      </c>
      <c r="N44" s="74">
        <f t="shared" si="7"/>
        <v>0</v>
      </c>
      <c r="O44" s="74">
        <f t="shared" si="8"/>
        <v>0</v>
      </c>
      <c r="P44" s="67"/>
      <c r="Q44" s="74">
        <f t="shared" si="9"/>
        <v>0</v>
      </c>
      <c r="R44" s="74">
        <f t="shared" si="10"/>
        <v>0</v>
      </c>
      <c r="S44" s="96">
        <f t="shared" si="11"/>
        <v>0</v>
      </c>
      <c r="T44" s="74">
        <f t="shared" si="12"/>
        <v>0</v>
      </c>
      <c r="U44" s="74">
        <f t="shared" si="13"/>
        <v>0</v>
      </c>
      <c r="V44" s="74">
        <f t="shared" si="14"/>
        <v>0</v>
      </c>
      <c r="W44" s="67"/>
      <c r="X44" s="74">
        <f t="shared" si="15"/>
        <v>0</v>
      </c>
      <c r="Y44" s="74">
        <f t="shared" si="16"/>
        <v>0</v>
      </c>
      <c r="Z44" s="121">
        <f t="shared" si="17"/>
        <v>0</v>
      </c>
      <c r="AA44" s="148" t="str">
        <f t="shared" si="18"/>
        <v>OK</v>
      </c>
    </row>
    <row r="45" spans="1:27" ht="12" customHeight="1">
      <c r="A45" s="112"/>
      <c r="B45" s="93" t="s">
        <v>56</v>
      </c>
      <c r="C45" s="95"/>
      <c r="D45" s="67">
        <v>50</v>
      </c>
      <c r="E45" s="76"/>
      <c r="F45" s="76">
        <v>0</v>
      </c>
      <c r="G45" s="74">
        <f t="shared" si="0"/>
        <v>0</v>
      </c>
      <c r="H45" s="96">
        <f t="shared" si="1"/>
        <v>0</v>
      </c>
      <c r="I45" s="74">
        <f t="shared" si="2"/>
        <v>0</v>
      </c>
      <c r="J45" s="71">
        <f t="shared" si="3"/>
        <v>0</v>
      </c>
      <c r="K45" s="74">
        <f t="shared" si="4"/>
        <v>0</v>
      </c>
      <c r="L45" s="96">
        <f t="shared" si="5"/>
        <v>0</v>
      </c>
      <c r="M45" s="74">
        <f t="shared" si="6"/>
        <v>0</v>
      </c>
      <c r="N45" s="74">
        <f t="shared" si="7"/>
        <v>0</v>
      </c>
      <c r="O45" s="74">
        <f t="shared" si="8"/>
        <v>0</v>
      </c>
      <c r="P45" s="67"/>
      <c r="Q45" s="74">
        <f t="shared" si="9"/>
        <v>0</v>
      </c>
      <c r="R45" s="74">
        <f t="shared" si="10"/>
        <v>0</v>
      </c>
      <c r="S45" s="96">
        <f t="shared" si="11"/>
        <v>0</v>
      </c>
      <c r="T45" s="74">
        <f t="shared" si="12"/>
        <v>0</v>
      </c>
      <c r="U45" s="74">
        <f t="shared" si="13"/>
        <v>0</v>
      </c>
      <c r="V45" s="74">
        <f t="shared" si="14"/>
        <v>0</v>
      </c>
      <c r="W45" s="67"/>
      <c r="X45" s="74">
        <f t="shared" si="15"/>
        <v>0</v>
      </c>
      <c r="Y45" s="74">
        <f t="shared" si="16"/>
        <v>0</v>
      </c>
      <c r="Z45" s="121">
        <f t="shared" si="17"/>
        <v>0</v>
      </c>
      <c r="AA45" s="148" t="str">
        <f t="shared" si="18"/>
        <v>OK</v>
      </c>
    </row>
    <row r="46" spans="1:27" ht="12" customHeight="1">
      <c r="A46" s="112"/>
      <c r="B46" s="93" t="s">
        <v>56</v>
      </c>
      <c r="C46" s="95"/>
      <c r="D46" s="67">
        <v>50</v>
      </c>
      <c r="E46" s="76"/>
      <c r="F46" s="76">
        <v>0</v>
      </c>
      <c r="G46" s="74">
        <f t="shared" si="0"/>
        <v>0</v>
      </c>
      <c r="H46" s="96">
        <f t="shared" si="1"/>
        <v>0</v>
      </c>
      <c r="I46" s="74">
        <f t="shared" si="2"/>
        <v>0</v>
      </c>
      <c r="J46" s="71">
        <f t="shared" si="3"/>
        <v>0</v>
      </c>
      <c r="K46" s="74">
        <f t="shared" si="4"/>
        <v>0</v>
      </c>
      <c r="L46" s="96">
        <f t="shared" si="5"/>
        <v>0</v>
      </c>
      <c r="M46" s="74">
        <f t="shared" si="6"/>
        <v>0</v>
      </c>
      <c r="N46" s="74">
        <f t="shared" si="7"/>
        <v>0</v>
      </c>
      <c r="O46" s="74">
        <f t="shared" si="8"/>
        <v>0</v>
      </c>
      <c r="P46" s="67"/>
      <c r="Q46" s="74">
        <f t="shared" si="9"/>
        <v>0</v>
      </c>
      <c r="R46" s="74">
        <f t="shared" si="10"/>
        <v>0</v>
      </c>
      <c r="S46" s="96">
        <f t="shared" si="11"/>
        <v>0</v>
      </c>
      <c r="T46" s="74">
        <f t="shared" si="12"/>
        <v>0</v>
      </c>
      <c r="U46" s="74">
        <f t="shared" si="13"/>
        <v>0</v>
      </c>
      <c r="V46" s="74">
        <f t="shared" si="14"/>
        <v>0</v>
      </c>
      <c r="W46" s="67"/>
      <c r="X46" s="74">
        <f t="shared" si="15"/>
        <v>0</v>
      </c>
      <c r="Y46" s="74">
        <f t="shared" si="16"/>
        <v>0</v>
      </c>
      <c r="Z46" s="121">
        <f t="shared" si="17"/>
        <v>0</v>
      </c>
      <c r="AA46" s="148" t="str">
        <f t="shared" si="18"/>
        <v>OK</v>
      </c>
    </row>
    <row r="47" spans="1:27" ht="12" customHeight="1">
      <c r="A47" s="112"/>
      <c r="B47" s="93" t="s">
        <v>56</v>
      </c>
      <c r="C47" s="95"/>
      <c r="D47" s="67">
        <v>50</v>
      </c>
      <c r="E47" s="76"/>
      <c r="F47" s="76">
        <v>0</v>
      </c>
      <c r="G47" s="74">
        <f t="shared" si="0"/>
        <v>0</v>
      </c>
      <c r="H47" s="96">
        <f t="shared" si="1"/>
        <v>0</v>
      </c>
      <c r="I47" s="74">
        <f t="shared" si="2"/>
        <v>0</v>
      </c>
      <c r="J47" s="71">
        <f t="shared" si="3"/>
        <v>0</v>
      </c>
      <c r="K47" s="74">
        <f t="shared" si="4"/>
        <v>0</v>
      </c>
      <c r="L47" s="96">
        <f t="shared" si="5"/>
        <v>0</v>
      </c>
      <c r="M47" s="74">
        <f t="shared" si="6"/>
        <v>0</v>
      </c>
      <c r="N47" s="74">
        <f t="shared" si="7"/>
        <v>0</v>
      </c>
      <c r="O47" s="74">
        <f t="shared" si="8"/>
        <v>0</v>
      </c>
      <c r="P47" s="67"/>
      <c r="Q47" s="74">
        <f t="shared" si="9"/>
        <v>0</v>
      </c>
      <c r="R47" s="74">
        <f t="shared" si="10"/>
        <v>0</v>
      </c>
      <c r="S47" s="96">
        <f t="shared" si="11"/>
        <v>0</v>
      </c>
      <c r="T47" s="74">
        <f t="shared" si="12"/>
        <v>0</v>
      </c>
      <c r="U47" s="74">
        <f t="shared" si="13"/>
        <v>0</v>
      </c>
      <c r="V47" s="74">
        <f t="shared" si="14"/>
        <v>0</v>
      </c>
      <c r="W47" s="67"/>
      <c r="X47" s="74">
        <f t="shared" si="15"/>
        <v>0</v>
      </c>
      <c r="Y47" s="74">
        <f t="shared" si="16"/>
        <v>0</v>
      </c>
      <c r="Z47" s="121">
        <f t="shared" si="17"/>
        <v>0</v>
      </c>
      <c r="AA47" s="148" t="str">
        <f t="shared" si="18"/>
        <v>OK</v>
      </c>
    </row>
    <row r="48" spans="1:27" ht="12.75">
      <c r="A48" s="112"/>
      <c r="B48" s="93" t="s">
        <v>56</v>
      </c>
      <c r="C48" s="95"/>
      <c r="D48" s="67">
        <v>50</v>
      </c>
      <c r="E48" s="76"/>
      <c r="F48" s="76">
        <v>0</v>
      </c>
      <c r="G48" s="74">
        <f t="shared" si="0"/>
        <v>0</v>
      </c>
      <c r="H48" s="96">
        <f t="shared" si="1"/>
        <v>0</v>
      </c>
      <c r="I48" s="74">
        <f t="shared" si="2"/>
        <v>0</v>
      </c>
      <c r="J48" s="71">
        <f t="shared" si="3"/>
        <v>0</v>
      </c>
      <c r="K48" s="74">
        <f t="shared" si="4"/>
        <v>0</v>
      </c>
      <c r="L48" s="96">
        <f t="shared" si="5"/>
        <v>0</v>
      </c>
      <c r="M48" s="74">
        <f t="shared" si="6"/>
        <v>0</v>
      </c>
      <c r="N48" s="74">
        <f t="shared" si="7"/>
        <v>0</v>
      </c>
      <c r="O48" s="74">
        <f t="shared" si="8"/>
        <v>0</v>
      </c>
      <c r="P48" s="67"/>
      <c r="Q48" s="74">
        <f t="shared" si="9"/>
        <v>0</v>
      </c>
      <c r="R48" s="74">
        <f t="shared" si="10"/>
        <v>0</v>
      </c>
      <c r="S48" s="96">
        <f t="shared" si="11"/>
        <v>0</v>
      </c>
      <c r="T48" s="74">
        <f t="shared" si="12"/>
        <v>0</v>
      </c>
      <c r="U48" s="74">
        <f t="shared" si="13"/>
        <v>0</v>
      </c>
      <c r="V48" s="74">
        <f t="shared" si="14"/>
        <v>0</v>
      </c>
      <c r="W48" s="67"/>
      <c r="X48" s="74">
        <f t="shared" si="15"/>
        <v>0</v>
      </c>
      <c r="Y48" s="74">
        <f t="shared" si="16"/>
        <v>0</v>
      </c>
      <c r="Z48" s="121">
        <f t="shared" si="17"/>
        <v>0</v>
      </c>
      <c r="AA48" s="148" t="str">
        <f t="shared" si="18"/>
        <v>OK</v>
      </c>
    </row>
    <row r="49" spans="1:27" ht="12.75">
      <c r="A49" s="112"/>
      <c r="B49" s="93" t="s">
        <v>56</v>
      </c>
      <c r="C49" s="95"/>
      <c r="D49" s="67">
        <v>50</v>
      </c>
      <c r="E49" s="76"/>
      <c r="F49" s="76">
        <v>0</v>
      </c>
      <c r="G49" s="74">
        <f t="shared" si="0"/>
        <v>0</v>
      </c>
      <c r="H49" s="96">
        <f t="shared" si="1"/>
        <v>0</v>
      </c>
      <c r="I49" s="74">
        <f t="shared" si="2"/>
        <v>0</v>
      </c>
      <c r="J49" s="71">
        <f t="shared" si="3"/>
        <v>0</v>
      </c>
      <c r="K49" s="74">
        <f t="shared" si="4"/>
        <v>0</v>
      </c>
      <c r="L49" s="96">
        <f t="shared" si="5"/>
        <v>0</v>
      </c>
      <c r="M49" s="74">
        <f t="shared" si="6"/>
        <v>0</v>
      </c>
      <c r="N49" s="74">
        <f t="shared" si="7"/>
        <v>0</v>
      </c>
      <c r="O49" s="74">
        <f t="shared" si="8"/>
        <v>0</v>
      </c>
      <c r="P49" s="67"/>
      <c r="Q49" s="74">
        <f t="shared" si="9"/>
        <v>0</v>
      </c>
      <c r="R49" s="74">
        <f t="shared" si="10"/>
        <v>0</v>
      </c>
      <c r="S49" s="96">
        <f t="shared" si="11"/>
        <v>0</v>
      </c>
      <c r="T49" s="74">
        <f t="shared" si="12"/>
        <v>0</v>
      </c>
      <c r="U49" s="74">
        <f t="shared" si="13"/>
        <v>0</v>
      </c>
      <c r="V49" s="74">
        <f t="shared" si="14"/>
        <v>0</v>
      </c>
      <c r="W49" s="67"/>
      <c r="X49" s="74">
        <f t="shared" si="15"/>
        <v>0</v>
      </c>
      <c r="Y49" s="74">
        <f t="shared" si="16"/>
        <v>0</v>
      </c>
      <c r="Z49" s="121">
        <f t="shared" si="17"/>
        <v>0</v>
      </c>
      <c r="AA49" s="148" t="str">
        <f t="shared" si="18"/>
        <v>OK</v>
      </c>
    </row>
    <row r="50" spans="1:27" ht="12.75">
      <c r="A50" s="112"/>
      <c r="B50" s="93" t="s">
        <v>56</v>
      </c>
      <c r="C50" s="95"/>
      <c r="D50" s="67">
        <v>50</v>
      </c>
      <c r="E50" s="76"/>
      <c r="F50" s="76">
        <v>0</v>
      </c>
      <c r="G50" s="74">
        <f t="shared" si="0"/>
        <v>0</v>
      </c>
      <c r="H50" s="96">
        <f t="shared" si="1"/>
        <v>0</v>
      </c>
      <c r="I50" s="97">
        <f t="shared" si="2"/>
        <v>0</v>
      </c>
      <c r="J50" s="71">
        <f t="shared" si="3"/>
        <v>0</v>
      </c>
      <c r="K50" s="74">
        <f t="shared" si="4"/>
        <v>0</v>
      </c>
      <c r="L50" s="98">
        <f t="shared" si="5"/>
        <v>0</v>
      </c>
      <c r="M50" s="97">
        <f t="shared" si="6"/>
        <v>0</v>
      </c>
      <c r="N50" s="87">
        <f t="shared" si="7"/>
        <v>0</v>
      </c>
      <c r="O50" s="87">
        <f t="shared" si="8"/>
        <v>0</v>
      </c>
      <c r="P50" s="67"/>
      <c r="Q50" s="87">
        <f t="shared" si="9"/>
        <v>0</v>
      </c>
      <c r="R50" s="87">
        <f t="shared" si="10"/>
        <v>0</v>
      </c>
      <c r="S50" s="98">
        <f t="shared" si="11"/>
        <v>0</v>
      </c>
      <c r="T50" s="97">
        <f t="shared" si="12"/>
        <v>0</v>
      </c>
      <c r="U50" s="87">
        <f t="shared" si="13"/>
        <v>0</v>
      </c>
      <c r="V50" s="87">
        <f t="shared" si="14"/>
        <v>0</v>
      </c>
      <c r="W50" s="67"/>
      <c r="X50" s="87">
        <f t="shared" si="15"/>
        <v>0</v>
      </c>
      <c r="Y50" s="87">
        <f t="shared" si="16"/>
        <v>0</v>
      </c>
      <c r="Z50" s="122">
        <f t="shared" si="17"/>
        <v>0</v>
      </c>
      <c r="AA50" s="148" t="str">
        <f t="shared" si="18"/>
        <v>OK</v>
      </c>
    </row>
    <row r="51" spans="1:27" ht="12.75">
      <c r="A51" s="109"/>
      <c r="D51" s="64"/>
      <c r="E51" s="64"/>
      <c r="F51" s="73"/>
      <c r="G51" s="73"/>
      <c r="H51" s="92"/>
      <c r="I51" s="74"/>
      <c r="J51" s="74"/>
      <c r="K51" s="74"/>
      <c r="L51" s="96"/>
      <c r="M51" s="74"/>
      <c r="N51" s="74"/>
      <c r="O51" s="74"/>
      <c r="P51" s="74"/>
      <c r="Q51" s="74"/>
      <c r="R51" s="74"/>
      <c r="S51" s="96"/>
      <c r="T51" s="74"/>
      <c r="U51" s="74"/>
      <c r="V51" s="74"/>
      <c r="W51" s="74"/>
      <c r="X51" s="74"/>
      <c r="Y51" s="74"/>
      <c r="Z51" s="121"/>
      <c r="AA51" s="147"/>
    </row>
    <row r="52" spans="1:27" ht="13.5" thickBot="1">
      <c r="A52" s="113" t="s">
        <v>59</v>
      </c>
      <c r="B52" s="56"/>
      <c r="C52" s="56"/>
      <c r="D52" s="64"/>
      <c r="E52" s="64"/>
      <c r="F52" s="73"/>
      <c r="G52" s="73"/>
      <c r="H52" s="92"/>
      <c r="I52" s="75">
        <f>SUM(I8:I50)</f>
        <v>2750454.04</v>
      </c>
      <c r="J52" s="74"/>
      <c r="K52" s="75">
        <f>SUM(K8:K50)</f>
        <v>-417278.7808058408</v>
      </c>
      <c r="L52" s="99">
        <f>SUM(L8:L50)</f>
        <v>2333175.2591941594</v>
      </c>
      <c r="M52" s="75">
        <f>SUM(M8:M50)</f>
        <v>0</v>
      </c>
      <c r="N52" s="75">
        <f>SUM(N8:N50)</f>
        <v>0</v>
      </c>
      <c r="O52" s="75">
        <f aca="true" t="shared" si="38" ref="O52:U52">SUM(O8:O50)</f>
        <v>2750454.04</v>
      </c>
      <c r="P52" s="74"/>
      <c r="Q52" s="75">
        <f t="shared" si="38"/>
        <v>-47715.900666666676</v>
      </c>
      <c r="R52" s="75">
        <f t="shared" si="38"/>
        <v>-464994.6814725075</v>
      </c>
      <c r="S52" s="99">
        <f t="shared" si="38"/>
        <v>2285459.3585274927</v>
      </c>
      <c r="T52" s="75">
        <f t="shared" si="38"/>
        <v>0</v>
      </c>
      <c r="U52" s="75">
        <f t="shared" si="38"/>
        <v>0</v>
      </c>
      <c r="V52" s="75">
        <f>SUM(V8:V50)</f>
        <v>2750454.04</v>
      </c>
      <c r="W52" s="74"/>
      <c r="X52" s="75">
        <f>SUM(X8:X50)</f>
        <v>-47715.900666666676</v>
      </c>
      <c r="Y52" s="75">
        <f>SUM(Y8:Y50)</f>
        <v>-512710.58213917416</v>
      </c>
      <c r="Z52" s="123">
        <f>SUM(Z8:Z50)</f>
        <v>2237743.457860826</v>
      </c>
      <c r="AA52" s="147"/>
    </row>
    <row r="53" spans="1:27" ht="14.25" thickBot="1" thickTop="1">
      <c r="A53" s="117"/>
      <c r="B53" s="114"/>
      <c r="C53" s="114"/>
      <c r="D53" s="115"/>
      <c r="E53" s="115"/>
      <c r="F53" s="116"/>
      <c r="G53" s="116"/>
      <c r="H53" s="85"/>
      <c r="I53" s="85"/>
      <c r="J53" s="85"/>
      <c r="K53" s="85"/>
      <c r="L53" s="85"/>
      <c r="M53" s="86"/>
      <c r="N53" s="86"/>
      <c r="O53" s="86"/>
      <c r="P53" s="86"/>
      <c r="Q53" s="86"/>
      <c r="R53" s="86"/>
      <c r="S53" s="86"/>
      <c r="T53" s="86"/>
      <c r="U53" s="86"/>
      <c r="V53" s="86"/>
      <c r="W53" s="86"/>
      <c r="X53" s="86"/>
      <c r="Y53" s="86"/>
      <c r="Z53" s="124"/>
      <c r="AA53" s="149"/>
    </row>
    <row r="54" spans="4:26" ht="12.75">
      <c r="D54" s="64"/>
      <c r="E54" s="64"/>
      <c r="F54" s="73"/>
      <c r="G54" s="73"/>
      <c r="H54" s="74"/>
      <c r="I54" s="74"/>
      <c r="J54" s="74"/>
      <c r="K54" s="74"/>
      <c r="L54" s="74"/>
      <c r="M54" s="54"/>
      <c r="N54" s="54"/>
      <c r="O54" s="54"/>
      <c r="P54" s="54"/>
      <c r="Q54" s="54"/>
      <c r="R54" s="54"/>
      <c r="S54" s="54"/>
      <c r="T54" s="54"/>
      <c r="U54" s="54"/>
      <c r="V54" s="54"/>
      <c r="W54" s="54"/>
      <c r="X54" s="54"/>
      <c r="Y54" s="54"/>
      <c r="Z54" s="54"/>
    </row>
    <row r="55" spans="4:26" ht="12.75">
      <c r="D55" s="64"/>
      <c r="E55" s="64"/>
      <c r="F55" s="73"/>
      <c r="G55" s="73"/>
      <c r="H55" s="74"/>
      <c r="I55" s="74"/>
      <c r="J55" s="74"/>
      <c r="K55" s="74"/>
      <c r="L55" s="74"/>
      <c r="M55" s="54"/>
      <c r="N55" s="54"/>
      <c r="O55" s="54"/>
      <c r="P55" s="54"/>
      <c r="Q55" s="54"/>
      <c r="R55" s="54"/>
      <c r="S55" s="54"/>
      <c r="T55" s="54"/>
      <c r="U55" s="54"/>
      <c r="V55" s="54"/>
      <c r="W55" s="54"/>
      <c r="X55" s="54"/>
      <c r="Y55" s="54"/>
      <c r="Z55" s="54"/>
    </row>
    <row r="56" spans="4:26" ht="12.75">
      <c r="D56" s="64"/>
      <c r="E56" s="64"/>
      <c r="F56" s="73"/>
      <c r="G56" s="73"/>
      <c r="H56" s="74"/>
      <c r="I56" s="74"/>
      <c r="J56" s="74"/>
      <c r="K56" s="74"/>
      <c r="L56" s="74"/>
      <c r="M56" s="54"/>
      <c r="N56" s="54"/>
      <c r="O56" s="54"/>
      <c r="P56" s="54"/>
      <c r="Q56" s="54"/>
      <c r="R56" s="54"/>
      <c r="S56" s="54"/>
      <c r="T56" s="54"/>
      <c r="U56" s="54"/>
      <c r="V56" s="54"/>
      <c r="W56" s="54"/>
      <c r="X56" s="54"/>
      <c r="Y56" s="54"/>
      <c r="Z56" s="54"/>
    </row>
    <row r="57" spans="4:26" ht="12.75">
      <c r="D57" s="64"/>
      <c r="E57" s="64"/>
      <c r="F57" s="73"/>
      <c r="G57" s="73"/>
      <c r="H57" s="74"/>
      <c r="I57" s="74"/>
      <c r="J57" s="74"/>
      <c r="K57" s="74"/>
      <c r="L57" s="74"/>
      <c r="M57" s="54"/>
      <c r="N57" s="54"/>
      <c r="O57" s="54"/>
      <c r="P57" s="54"/>
      <c r="Q57" s="54"/>
      <c r="R57" s="54"/>
      <c r="S57" s="54"/>
      <c r="T57" s="54"/>
      <c r="U57" s="54"/>
      <c r="V57" s="54"/>
      <c r="W57" s="54"/>
      <c r="X57" s="54"/>
      <c r="Y57" s="54"/>
      <c r="Z57" s="54"/>
    </row>
    <row r="58" spans="4:26" ht="12.75">
      <c r="D58" s="64"/>
      <c r="E58" s="64"/>
      <c r="F58" s="73"/>
      <c r="G58" s="73"/>
      <c r="H58" s="74"/>
      <c r="I58" s="74"/>
      <c r="J58" s="74"/>
      <c r="K58" s="74"/>
      <c r="L58" s="74"/>
      <c r="M58" s="54"/>
      <c r="N58" s="54"/>
      <c r="O58" s="54"/>
      <c r="P58" s="54"/>
      <c r="Q58" s="54"/>
      <c r="R58" s="54"/>
      <c r="S58" s="54"/>
      <c r="T58" s="54"/>
      <c r="U58" s="54"/>
      <c r="V58" s="54"/>
      <c r="W58" s="54"/>
      <c r="X58" s="54"/>
      <c r="Y58" s="54"/>
      <c r="Z58" s="54"/>
    </row>
    <row r="59" spans="4:12" ht="12.75">
      <c r="D59" s="64"/>
      <c r="E59" s="64"/>
      <c r="F59" s="73"/>
      <c r="G59" s="73"/>
      <c r="H59" s="73"/>
      <c r="I59" s="73"/>
      <c r="J59" s="73"/>
      <c r="K59" s="73"/>
      <c r="L59" s="73"/>
    </row>
    <row r="60" spans="4:12" ht="12.75">
      <c r="D60" s="64"/>
      <c r="E60" s="64"/>
      <c r="F60" s="73"/>
      <c r="G60" s="73"/>
      <c r="H60" s="73"/>
      <c r="I60" s="73"/>
      <c r="J60" s="73"/>
      <c r="K60" s="73"/>
      <c r="L60" s="73"/>
    </row>
    <row r="61" spans="4:12" ht="12.75">
      <c r="D61" s="64"/>
      <c r="E61" s="64"/>
      <c r="F61" s="73"/>
      <c r="G61" s="73"/>
      <c r="H61" s="73"/>
      <c r="I61" s="73"/>
      <c r="J61" s="73"/>
      <c r="K61" s="73"/>
      <c r="L61" s="73"/>
    </row>
    <row r="62" spans="4:12" ht="12.75">
      <c r="D62" s="64"/>
      <c r="E62" s="64"/>
      <c r="F62" s="73"/>
      <c r="G62" s="73"/>
      <c r="H62" s="73"/>
      <c r="I62" s="73"/>
      <c r="J62" s="73"/>
      <c r="K62" s="73"/>
      <c r="L62" s="73"/>
    </row>
    <row r="63" spans="4:12" ht="12.75">
      <c r="D63" s="64"/>
      <c r="E63" s="64"/>
      <c r="F63" s="73"/>
      <c r="G63" s="73"/>
      <c r="H63" s="73"/>
      <c r="I63" s="73"/>
      <c r="J63" s="73"/>
      <c r="K63" s="73"/>
      <c r="L63" s="73"/>
    </row>
    <row r="64" spans="4:12" ht="12.75">
      <c r="D64" s="64"/>
      <c r="E64" s="64"/>
      <c r="F64" s="73"/>
      <c r="G64" s="73"/>
      <c r="H64" s="73"/>
      <c r="I64" s="73"/>
      <c r="J64" s="73"/>
      <c r="K64" s="73"/>
      <c r="L64" s="73"/>
    </row>
    <row r="65" spans="4:12" ht="12.75">
      <c r="D65" s="64"/>
      <c r="E65" s="64"/>
      <c r="F65" s="73"/>
      <c r="G65" s="73"/>
      <c r="H65" s="73"/>
      <c r="I65" s="73"/>
      <c r="J65" s="73"/>
      <c r="K65" s="73"/>
      <c r="L65" s="73"/>
    </row>
    <row r="66" spans="4:12" ht="12.75">
      <c r="D66" s="64"/>
      <c r="E66" s="64"/>
      <c r="F66" s="73"/>
      <c r="G66" s="73"/>
      <c r="H66" s="73"/>
      <c r="I66" s="73"/>
      <c r="J66" s="73"/>
      <c r="K66" s="73"/>
      <c r="L66" s="73"/>
    </row>
    <row r="67" spans="4:12" ht="12.75">
      <c r="D67" s="64"/>
      <c r="E67" s="64"/>
      <c r="F67" s="73"/>
      <c r="G67" s="73"/>
      <c r="H67" s="73"/>
      <c r="I67" s="73"/>
      <c r="J67" s="73"/>
      <c r="K67" s="73"/>
      <c r="L67" s="73"/>
    </row>
    <row r="68" spans="4:12" ht="12.75">
      <c r="D68" s="64"/>
      <c r="E68" s="64"/>
      <c r="F68" s="73"/>
      <c r="G68" s="73"/>
      <c r="H68" s="73"/>
      <c r="I68" s="73"/>
      <c r="J68" s="73"/>
      <c r="K68" s="73"/>
      <c r="L68" s="73"/>
    </row>
    <row r="69" spans="4:12" ht="12.75">
      <c r="D69" s="64"/>
      <c r="E69" s="64"/>
      <c r="F69" s="73"/>
      <c r="G69" s="73"/>
      <c r="H69" s="73"/>
      <c r="I69" s="73"/>
      <c r="J69" s="73"/>
      <c r="K69" s="73"/>
      <c r="L69" s="73"/>
    </row>
    <row r="70" spans="4:12" ht="12.75">
      <c r="D70" s="64"/>
      <c r="E70" s="64"/>
      <c r="F70" s="73"/>
      <c r="G70" s="73"/>
      <c r="H70" s="73"/>
      <c r="I70" s="73"/>
      <c r="J70" s="73"/>
      <c r="K70" s="73"/>
      <c r="L70" s="73"/>
    </row>
    <row r="71" spans="4:12" ht="12.75">
      <c r="D71" s="64"/>
      <c r="E71" s="64"/>
      <c r="F71" s="73"/>
      <c r="G71" s="73"/>
      <c r="H71" s="73"/>
      <c r="I71" s="73"/>
      <c r="J71" s="73"/>
      <c r="K71" s="73"/>
      <c r="L71" s="73"/>
    </row>
    <row r="72" spans="4:12" ht="12.75">
      <c r="D72" s="64"/>
      <c r="E72" s="64"/>
      <c r="F72" s="73"/>
      <c r="G72" s="73"/>
      <c r="H72" s="73"/>
      <c r="I72" s="73"/>
      <c r="J72" s="73"/>
      <c r="K72" s="73"/>
      <c r="L72" s="73"/>
    </row>
    <row r="73" spans="4:12" ht="12.75">
      <c r="D73" s="64"/>
      <c r="E73" s="64"/>
      <c r="F73" s="73"/>
      <c r="G73" s="73"/>
      <c r="H73" s="73"/>
      <c r="I73" s="73"/>
      <c r="J73" s="73"/>
      <c r="K73" s="73"/>
      <c r="L73" s="73"/>
    </row>
    <row r="74" spans="4:12" ht="12.75">
      <c r="D74" s="64"/>
      <c r="E74" s="64"/>
      <c r="F74" s="73"/>
      <c r="G74" s="73"/>
      <c r="H74" s="73"/>
      <c r="I74" s="73"/>
      <c r="J74" s="73"/>
      <c r="K74" s="73"/>
      <c r="L74" s="73"/>
    </row>
    <row r="75" spans="4:12" ht="12.75">
      <c r="D75" s="64"/>
      <c r="E75" s="64"/>
      <c r="F75" s="73"/>
      <c r="G75" s="73"/>
      <c r="H75" s="73"/>
      <c r="I75" s="73"/>
      <c r="J75" s="73"/>
      <c r="K75" s="73"/>
      <c r="L75" s="73"/>
    </row>
    <row r="76" spans="4:12" ht="12.75">
      <c r="D76" s="64"/>
      <c r="E76" s="64"/>
      <c r="F76" s="73"/>
      <c r="G76" s="73"/>
      <c r="H76" s="73"/>
      <c r="I76" s="73"/>
      <c r="J76" s="73"/>
      <c r="K76" s="73"/>
      <c r="L76" s="73"/>
    </row>
    <row r="77" spans="4:12" ht="12.75">
      <c r="D77" s="64"/>
      <c r="E77" s="64"/>
      <c r="F77" s="73"/>
      <c r="G77" s="73"/>
      <c r="H77" s="73"/>
      <c r="I77" s="73"/>
      <c r="J77" s="73"/>
      <c r="K77" s="73"/>
      <c r="L77" s="73"/>
    </row>
    <row r="78" spans="4:12" ht="12.75">
      <c r="D78" s="64"/>
      <c r="E78" s="64"/>
      <c r="F78" s="73"/>
      <c r="G78" s="73"/>
      <c r="H78" s="73"/>
      <c r="I78" s="73"/>
      <c r="J78" s="73"/>
      <c r="K78" s="73"/>
      <c r="L78" s="73"/>
    </row>
    <row r="79" spans="4:12" ht="12.75">
      <c r="D79" s="64"/>
      <c r="E79" s="64"/>
      <c r="F79" s="73"/>
      <c r="G79" s="73"/>
      <c r="H79" s="73"/>
      <c r="I79" s="73"/>
      <c r="J79" s="73"/>
      <c r="K79" s="73"/>
      <c r="L79" s="73"/>
    </row>
    <row r="80" spans="4:12" ht="12.75">
      <c r="D80" s="64"/>
      <c r="E80" s="64"/>
      <c r="F80" s="73"/>
      <c r="G80" s="73"/>
      <c r="H80" s="73"/>
      <c r="I80" s="73"/>
      <c r="J80" s="73"/>
      <c r="K80" s="73"/>
      <c r="L80" s="73"/>
    </row>
    <row r="81" spans="4:12" ht="12.75">
      <c r="D81" s="73"/>
      <c r="E81" s="73"/>
      <c r="F81" s="73"/>
      <c r="G81" s="73"/>
      <c r="H81" s="73"/>
      <c r="I81" s="73"/>
      <c r="J81" s="73"/>
      <c r="K81" s="73"/>
      <c r="L81" s="73"/>
    </row>
    <row r="82" spans="4:12" ht="12.75">
      <c r="D82" s="73"/>
      <c r="E82" s="73"/>
      <c r="F82" s="73"/>
      <c r="G82" s="73"/>
      <c r="H82" s="73"/>
      <c r="I82" s="73"/>
      <c r="J82" s="73"/>
      <c r="K82" s="73"/>
      <c r="L82" s="73"/>
    </row>
    <row r="83" spans="4:12" ht="12.75">
      <c r="D83" s="73"/>
      <c r="E83" s="73"/>
      <c r="F83" s="73"/>
      <c r="G83" s="73"/>
      <c r="H83" s="73"/>
      <c r="I83" s="73"/>
      <c r="J83" s="73"/>
      <c r="K83" s="73"/>
      <c r="L83" s="73"/>
    </row>
    <row r="84" spans="4:12" ht="12.75">
      <c r="D84" s="73"/>
      <c r="E84" s="73"/>
      <c r="F84" s="73"/>
      <c r="G84" s="73"/>
      <c r="H84" s="73"/>
      <c r="I84" s="73"/>
      <c r="J84" s="73"/>
      <c r="K84" s="73"/>
      <c r="L84" s="73"/>
    </row>
    <row r="85" spans="4:12" ht="12.75">
      <c r="D85" s="73"/>
      <c r="E85" s="73"/>
      <c r="F85" s="73"/>
      <c r="G85" s="73"/>
      <c r="H85" s="73"/>
      <c r="I85" s="73"/>
      <c r="J85" s="73"/>
      <c r="K85" s="73"/>
      <c r="L85" s="73"/>
    </row>
    <row r="86" spans="4:12" ht="12.75">
      <c r="D86" s="73"/>
      <c r="E86" s="73"/>
      <c r="F86" s="73"/>
      <c r="G86" s="73"/>
      <c r="H86" s="73"/>
      <c r="I86" s="73"/>
      <c r="J86" s="73"/>
      <c r="K86" s="73"/>
      <c r="L86" s="73"/>
    </row>
    <row r="87" spans="4:12" ht="12.75">
      <c r="D87" s="73"/>
      <c r="E87" s="73"/>
      <c r="F87" s="73"/>
      <c r="G87" s="73"/>
      <c r="H87" s="73"/>
      <c r="I87" s="73"/>
      <c r="J87" s="73"/>
      <c r="K87" s="73"/>
      <c r="L87" s="73"/>
    </row>
    <row r="88" spans="4:12" ht="12.75">
      <c r="D88" s="73"/>
      <c r="E88" s="73"/>
      <c r="F88" s="73"/>
      <c r="G88" s="73"/>
      <c r="H88" s="73"/>
      <c r="I88" s="73"/>
      <c r="J88" s="73"/>
      <c r="K88" s="73"/>
      <c r="L88" s="73"/>
    </row>
    <row r="89" spans="4:12" ht="12.75">
      <c r="D89" s="73"/>
      <c r="E89" s="73"/>
      <c r="F89" s="73"/>
      <c r="G89" s="73"/>
      <c r="H89" s="73"/>
      <c r="I89" s="73"/>
      <c r="J89" s="73"/>
      <c r="K89" s="73"/>
      <c r="L89" s="73"/>
    </row>
    <row r="90" spans="4:12" ht="12.75">
      <c r="D90" s="73"/>
      <c r="E90" s="73"/>
      <c r="F90" s="73"/>
      <c r="G90" s="73"/>
      <c r="H90" s="73"/>
      <c r="I90" s="73"/>
      <c r="J90" s="73"/>
      <c r="K90" s="73"/>
      <c r="L90" s="73"/>
    </row>
    <row r="91" spans="4:12" ht="12.75">
      <c r="D91" s="73"/>
      <c r="E91" s="73"/>
      <c r="F91" s="73"/>
      <c r="G91" s="73"/>
      <c r="H91" s="73"/>
      <c r="I91" s="73"/>
      <c r="J91" s="73"/>
      <c r="K91" s="73"/>
      <c r="L91" s="73"/>
    </row>
    <row r="92" spans="4:12" ht="12.75">
      <c r="D92" s="73"/>
      <c r="E92" s="73"/>
      <c r="F92" s="73"/>
      <c r="G92" s="73"/>
      <c r="H92" s="73"/>
      <c r="I92" s="73"/>
      <c r="J92" s="73"/>
      <c r="K92" s="73"/>
      <c r="L92" s="73"/>
    </row>
    <row r="93" spans="4:12" ht="12.75">
      <c r="D93" s="73"/>
      <c r="E93" s="73"/>
      <c r="F93" s="73"/>
      <c r="G93" s="73"/>
      <c r="H93" s="73"/>
      <c r="I93" s="73"/>
      <c r="J93" s="73"/>
      <c r="K93" s="73"/>
      <c r="L93" s="73"/>
    </row>
    <row r="94" spans="4:12" ht="12.75">
      <c r="D94" s="73"/>
      <c r="E94" s="73"/>
      <c r="F94" s="73"/>
      <c r="G94" s="73"/>
      <c r="H94" s="73"/>
      <c r="I94" s="73"/>
      <c r="J94" s="73"/>
      <c r="K94" s="73"/>
      <c r="L94" s="73"/>
    </row>
    <row r="95" spans="4:12" ht="12.75">
      <c r="D95" s="73"/>
      <c r="E95" s="73"/>
      <c r="F95" s="73"/>
      <c r="G95" s="73"/>
      <c r="H95" s="73"/>
      <c r="I95" s="73"/>
      <c r="J95" s="73"/>
      <c r="K95" s="73"/>
      <c r="L95" s="73"/>
    </row>
    <row r="96" spans="4:12" ht="12.75">
      <c r="D96" s="73"/>
      <c r="E96" s="73"/>
      <c r="F96" s="73"/>
      <c r="G96" s="73"/>
      <c r="H96" s="73"/>
      <c r="I96" s="73"/>
      <c r="J96" s="73"/>
      <c r="K96" s="73"/>
      <c r="L96" s="73"/>
    </row>
    <row r="97" spans="4:12" ht="12.75">
      <c r="D97" s="73"/>
      <c r="E97" s="73"/>
      <c r="F97" s="73"/>
      <c r="G97" s="73"/>
      <c r="H97" s="73"/>
      <c r="I97" s="73"/>
      <c r="J97" s="73"/>
      <c r="K97" s="73"/>
      <c r="L97" s="73"/>
    </row>
    <row r="98" spans="4:12" ht="12.75">
      <c r="D98" s="73"/>
      <c r="E98" s="73"/>
      <c r="F98" s="73"/>
      <c r="G98" s="73"/>
      <c r="H98" s="73"/>
      <c r="I98" s="73"/>
      <c r="J98" s="73"/>
      <c r="K98" s="73"/>
      <c r="L98" s="73"/>
    </row>
    <row r="99" spans="4:12" ht="12.75">
      <c r="D99" s="73"/>
      <c r="E99" s="73"/>
      <c r="F99" s="73"/>
      <c r="G99" s="73"/>
      <c r="H99" s="73"/>
      <c r="I99" s="73"/>
      <c r="J99" s="73"/>
      <c r="K99" s="73"/>
      <c r="L99" s="73"/>
    </row>
    <row r="100" spans="4:12" ht="12.75">
      <c r="D100" s="73"/>
      <c r="E100" s="73"/>
      <c r="F100" s="73"/>
      <c r="G100" s="73"/>
      <c r="H100" s="73"/>
      <c r="I100" s="73"/>
      <c r="J100" s="73"/>
      <c r="K100" s="73"/>
      <c r="L100" s="73"/>
    </row>
    <row r="101" spans="4:12" ht="12.75">
      <c r="D101" s="73"/>
      <c r="E101" s="73"/>
      <c r="F101" s="73"/>
      <c r="G101" s="73"/>
      <c r="H101" s="73"/>
      <c r="I101" s="73"/>
      <c r="J101" s="73"/>
      <c r="K101" s="73"/>
      <c r="L101" s="73"/>
    </row>
    <row r="102" spans="4:12" ht="12.75">
      <c r="D102" s="73"/>
      <c r="E102" s="73"/>
      <c r="F102" s="73"/>
      <c r="G102" s="73"/>
      <c r="H102" s="73"/>
      <c r="I102" s="73"/>
      <c r="J102" s="73"/>
      <c r="K102" s="73"/>
      <c r="L102" s="73"/>
    </row>
    <row r="103" spans="4:12" ht="12.75">
      <c r="D103" s="73"/>
      <c r="E103" s="73"/>
      <c r="F103" s="73"/>
      <c r="G103" s="73"/>
      <c r="H103" s="73"/>
      <c r="I103" s="73"/>
      <c r="J103" s="73"/>
      <c r="K103" s="73"/>
      <c r="L103" s="73"/>
    </row>
    <row r="104" spans="4:12" ht="12.75">
      <c r="D104" s="73"/>
      <c r="E104" s="73"/>
      <c r="F104" s="73"/>
      <c r="G104" s="73"/>
      <c r="H104" s="73"/>
      <c r="I104" s="73"/>
      <c r="J104" s="73"/>
      <c r="K104" s="73"/>
      <c r="L104" s="73"/>
    </row>
    <row r="105" spans="4:12" ht="12.75">
      <c r="D105" s="73"/>
      <c r="E105" s="73"/>
      <c r="F105" s="73"/>
      <c r="G105" s="73"/>
      <c r="H105" s="73"/>
      <c r="I105" s="73"/>
      <c r="J105" s="73"/>
      <c r="K105" s="73"/>
      <c r="L105" s="73"/>
    </row>
    <row r="106" spans="4:12" ht="12.75">
      <c r="D106" s="73"/>
      <c r="E106" s="73"/>
      <c r="F106" s="73"/>
      <c r="G106" s="73"/>
      <c r="H106" s="73"/>
      <c r="I106" s="73"/>
      <c r="J106" s="73"/>
      <c r="K106" s="73"/>
      <c r="L106" s="73"/>
    </row>
    <row r="107" spans="4:12" ht="12.75">
      <c r="D107" s="73"/>
      <c r="E107" s="73"/>
      <c r="F107" s="73"/>
      <c r="G107" s="73"/>
      <c r="H107" s="73"/>
      <c r="I107" s="73"/>
      <c r="J107" s="73"/>
      <c r="K107" s="73"/>
      <c r="L107" s="73"/>
    </row>
    <row r="108" spans="4:12" ht="12.75">
      <c r="D108" s="73"/>
      <c r="E108" s="73"/>
      <c r="F108" s="73"/>
      <c r="G108" s="73"/>
      <c r="H108" s="73"/>
      <c r="I108" s="73"/>
      <c r="J108" s="73"/>
      <c r="K108" s="73"/>
      <c r="L108" s="73"/>
    </row>
    <row r="109" spans="4:12" ht="12.75">
      <c r="D109" s="73"/>
      <c r="E109" s="73"/>
      <c r="F109" s="73"/>
      <c r="G109" s="73"/>
      <c r="H109" s="73"/>
      <c r="I109" s="73"/>
      <c r="J109" s="73"/>
      <c r="K109" s="73"/>
      <c r="L109" s="73"/>
    </row>
    <row r="110" spans="4:12" ht="12.75">
      <c r="D110" s="73"/>
      <c r="E110" s="73"/>
      <c r="F110" s="73"/>
      <c r="G110" s="73"/>
      <c r="H110" s="73"/>
      <c r="I110" s="73"/>
      <c r="J110" s="73"/>
      <c r="K110" s="73"/>
      <c r="L110" s="73"/>
    </row>
    <row r="111" spans="4:12" ht="12.75">
      <c r="D111" s="73"/>
      <c r="E111" s="73"/>
      <c r="F111" s="73"/>
      <c r="G111" s="73"/>
      <c r="H111" s="73"/>
      <c r="I111" s="73"/>
      <c r="J111" s="73"/>
      <c r="K111" s="73"/>
      <c r="L111" s="73"/>
    </row>
    <row r="112" spans="4:12" ht="12.75">
      <c r="D112" s="73"/>
      <c r="E112" s="73"/>
      <c r="F112" s="73"/>
      <c r="G112" s="73"/>
      <c r="H112" s="73"/>
      <c r="I112" s="73"/>
      <c r="J112" s="73"/>
      <c r="K112" s="73"/>
      <c r="L112" s="73"/>
    </row>
    <row r="113" spans="4:12" ht="12.75">
      <c r="D113" s="73"/>
      <c r="E113" s="73"/>
      <c r="F113" s="73"/>
      <c r="G113" s="73"/>
      <c r="H113" s="73"/>
      <c r="I113" s="73"/>
      <c r="J113" s="73"/>
      <c r="K113" s="73"/>
      <c r="L113" s="73"/>
    </row>
    <row r="114" spans="4:12" ht="12.75">
      <c r="D114" s="73"/>
      <c r="E114" s="73"/>
      <c r="F114" s="73"/>
      <c r="G114" s="73"/>
      <c r="H114" s="73"/>
      <c r="I114" s="73"/>
      <c r="J114" s="73"/>
      <c r="K114" s="73"/>
      <c r="L114" s="73"/>
    </row>
    <row r="115" spans="4:12" ht="12.75">
      <c r="D115" s="73"/>
      <c r="E115" s="73"/>
      <c r="F115" s="73"/>
      <c r="G115" s="73"/>
      <c r="H115" s="73"/>
      <c r="I115" s="73"/>
      <c r="J115" s="73"/>
      <c r="K115" s="73"/>
      <c r="L115" s="73"/>
    </row>
    <row r="116" spans="4:12" ht="12.75">
      <c r="D116" s="73"/>
      <c r="E116" s="73"/>
      <c r="F116" s="73"/>
      <c r="G116" s="73"/>
      <c r="H116" s="73"/>
      <c r="I116" s="73"/>
      <c r="J116" s="73"/>
      <c r="K116" s="73"/>
      <c r="L116" s="73"/>
    </row>
    <row r="117" spans="4:12" ht="12.75">
      <c r="D117" s="73"/>
      <c r="E117" s="73"/>
      <c r="F117" s="73"/>
      <c r="G117" s="73"/>
      <c r="H117" s="73"/>
      <c r="I117" s="73"/>
      <c r="J117" s="73"/>
      <c r="K117" s="73"/>
      <c r="L117" s="73"/>
    </row>
    <row r="118" spans="4:12" ht="12.75">
      <c r="D118" s="73"/>
      <c r="E118" s="73"/>
      <c r="F118" s="73"/>
      <c r="G118" s="73"/>
      <c r="H118" s="73"/>
      <c r="I118" s="73"/>
      <c r="J118" s="73"/>
      <c r="K118" s="73"/>
      <c r="L118" s="73"/>
    </row>
    <row r="119" spans="4:12" ht="12.75">
      <c r="D119" s="73"/>
      <c r="E119" s="73"/>
      <c r="F119" s="73"/>
      <c r="G119" s="73"/>
      <c r="H119" s="73"/>
      <c r="I119" s="73"/>
      <c r="J119" s="73"/>
      <c r="K119" s="73"/>
      <c r="L119" s="73"/>
    </row>
    <row r="120" spans="4:12" ht="12.75">
      <c r="D120" s="73"/>
      <c r="E120" s="73"/>
      <c r="F120" s="73"/>
      <c r="G120" s="73"/>
      <c r="H120" s="73"/>
      <c r="I120" s="73"/>
      <c r="J120" s="73"/>
      <c r="K120" s="73"/>
      <c r="L120" s="73"/>
    </row>
    <row r="121" spans="4:12" ht="12.75">
      <c r="D121" s="73"/>
      <c r="E121" s="73"/>
      <c r="F121" s="73"/>
      <c r="G121" s="73"/>
      <c r="H121" s="73"/>
      <c r="I121" s="73"/>
      <c r="J121" s="73"/>
      <c r="K121" s="73"/>
      <c r="L121" s="73"/>
    </row>
    <row r="122" spans="4:12" ht="12.75">
      <c r="D122" s="73"/>
      <c r="E122" s="73"/>
      <c r="F122" s="73"/>
      <c r="G122" s="73"/>
      <c r="H122" s="73"/>
      <c r="I122" s="73"/>
      <c r="J122" s="73"/>
      <c r="K122" s="73"/>
      <c r="L122" s="73"/>
    </row>
    <row r="123" spans="4:12" ht="12.75">
      <c r="D123" s="73"/>
      <c r="E123" s="73"/>
      <c r="F123" s="73"/>
      <c r="G123" s="73"/>
      <c r="H123" s="73"/>
      <c r="I123" s="73"/>
      <c r="J123" s="73"/>
      <c r="K123" s="73"/>
      <c r="L123" s="73"/>
    </row>
    <row r="124" spans="4:12" ht="12.75">
      <c r="D124" s="73"/>
      <c r="E124" s="73"/>
      <c r="F124" s="73"/>
      <c r="G124" s="73"/>
      <c r="H124" s="73"/>
      <c r="I124" s="73"/>
      <c r="J124" s="73"/>
      <c r="K124" s="73"/>
      <c r="L124" s="73"/>
    </row>
    <row r="125" spans="4:12" ht="12.75">
      <c r="D125" s="73"/>
      <c r="E125" s="73"/>
      <c r="F125" s="73"/>
      <c r="G125" s="73"/>
      <c r="H125" s="73"/>
      <c r="I125" s="73"/>
      <c r="J125" s="73"/>
      <c r="K125" s="73"/>
      <c r="L125" s="73"/>
    </row>
    <row r="126" spans="4:12" ht="12.75">
      <c r="D126" s="73"/>
      <c r="E126" s="73"/>
      <c r="F126" s="73"/>
      <c r="G126" s="73"/>
      <c r="H126" s="73"/>
      <c r="I126" s="73"/>
      <c r="J126" s="73"/>
      <c r="K126" s="73"/>
      <c r="L126" s="73"/>
    </row>
    <row r="127" spans="4:12" ht="12.75">
      <c r="D127" s="73"/>
      <c r="E127" s="73"/>
      <c r="F127" s="73"/>
      <c r="G127" s="73"/>
      <c r="H127" s="73"/>
      <c r="I127" s="73"/>
      <c r="J127" s="73"/>
      <c r="K127" s="73"/>
      <c r="L127" s="73"/>
    </row>
    <row r="128" spans="4:12" ht="12.75">
      <c r="D128" s="73"/>
      <c r="E128" s="73"/>
      <c r="F128" s="73"/>
      <c r="G128" s="73"/>
      <c r="H128" s="73"/>
      <c r="I128" s="73"/>
      <c r="J128" s="73"/>
      <c r="K128" s="73"/>
      <c r="L128" s="73"/>
    </row>
    <row r="129" spans="4:12" ht="12.75">
      <c r="D129" s="73"/>
      <c r="E129" s="73"/>
      <c r="F129" s="73"/>
      <c r="G129" s="73"/>
      <c r="H129" s="73"/>
      <c r="I129" s="73"/>
      <c r="J129" s="73"/>
      <c r="K129" s="73"/>
      <c r="L129" s="73"/>
    </row>
    <row r="130" spans="4:12" ht="12.75">
      <c r="D130" s="73"/>
      <c r="E130" s="73"/>
      <c r="F130" s="73"/>
      <c r="G130" s="73"/>
      <c r="H130" s="73"/>
      <c r="I130" s="73"/>
      <c r="J130" s="73"/>
      <c r="K130" s="73"/>
      <c r="L130" s="73"/>
    </row>
    <row r="131" spans="4:12" ht="12.75">
      <c r="D131" s="73"/>
      <c r="E131" s="73"/>
      <c r="F131" s="73"/>
      <c r="G131" s="73"/>
      <c r="H131" s="73"/>
      <c r="I131" s="73"/>
      <c r="J131" s="73"/>
      <c r="K131" s="73"/>
      <c r="L131" s="73"/>
    </row>
    <row r="132" spans="4:12" ht="12.75">
      <c r="D132" s="73"/>
      <c r="E132" s="73"/>
      <c r="F132" s="73"/>
      <c r="G132" s="73"/>
      <c r="H132" s="73"/>
      <c r="I132" s="73"/>
      <c r="J132" s="73"/>
      <c r="K132" s="73"/>
      <c r="L132" s="73"/>
    </row>
    <row r="133" spans="4:12" ht="12.75">
      <c r="D133" s="73"/>
      <c r="E133" s="73"/>
      <c r="F133" s="73"/>
      <c r="G133" s="73"/>
      <c r="H133" s="73"/>
      <c r="I133" s="73"/>
      <c r="J133" s="73"/>
      <c r="K133" s="73"/>
      <c r="L133" s="73"/>
    </row>
    <row r="134" spans="4:12" ht="12.75">
      <c r="D134" s="73"/>
      <c r="E134" s="73"/>
      <c r="F134" s="73"/>
      <c r="G134" s="73"/>
      <c r="H134" s="73"/>
      <c r="I134" s="73"/>
      <c r="J134" s="73"/>
      <c r="K134" s="73"/>
      <c r="L134" s="73"/>
    </row>
    <row r="135" spans="4:12" ht="12.75">
      <c r="D135" s="73"/>
      <c r="E135" s="73"/>
      <c r="F135" s="73"/>
      <c r="G135" s="73"/>
      <c r="H135" s="73"/>
      <c r="I135" s="73"/>
      <c r="J135" s="73"/>
      <c r="K135" s="73"/>
      <c r="L135" s="73"/>
    </row>
    <row r="136" spans="4:12" ht="12.75">
      <c r="D136" s="73"/>
      <c r="E136" s="73"/>
      <c r="F136" s="73"/>
      <c r="G136" s="73"/>
      <c r="H136" s="73"/>
      <c r="I136" s="73"/>
      <c r="J136" s="73"/>
      <c r="K136" s="73"/>
      <c r="L136" s="73"/>
    </row>
    <row r="137" spans="4:12" ht="12.75">
      <c r="D137" s="73"/>
      <c r="E137" s="73"/>
      <c r="F137" s="73"/>
      <c r="G137" s="73"/>
      <c r="H137" s="73"/>
      <c r="I137" s="73"/>
      <c r="J137" s="73"/>
      <c r="K137" s="73"/>
      <c r="L137" s="73"/>
    </row>
    <row r="138" spans="4:12" ht="12.75">
      <c r="D138" s="73"/>
      <c r="E138" s="73"/>
      <c r="F138" s="73"/>
      <c r="G138" s="73"/>
      <c r="H138" s="73"/>
      <c r="I138" s="73"/>
      <c r="J138" s="73"/>
      <c r="K138" s="73"/>
      <c r="L138" s="73"/>
    </row>
    <row r="139" spans="4:12" ht="12.75">
      <c r="D139" s="73"/>
      <c r="E139" s="73"/>
      <c r="F139" s="73"/>
      <c r="G139" s="73"/>
      <c r="H139" s="73"/>
      <c r="I139" s="73"/>
      <c r="J139" s="73"/>
      <c r="K139" s="73"/>
      <c r="L139" s="73"/>
    </row>
    <row r="140" spans="4:12" ht="12.75">
      <c r="D140" s="73"/>
      <c r="E140" s="73"/>
      <c r="F140" s="73"/>
      <c r="G140" s="73"/>
      <c r="H140" s="73"/>
      <c r="I140" s="73"/>
      <c r="J140" s="73"/>
      <c r="K140" s="73"/>
      <c r="L140" s="73"/>
    </row>
    <row r="141" spans="4:12" ht="12.75">
      <c r="D141" s="73"/>
      <c r="E141" s="73"/>
      <c r="F141" s="73"/>
      <c r="G141" s="73"/>
      <c r="H141" s="73"/>
      <c r="I141" s="73"/>
      <c r="J141" s="73"/>
      <c r="K141" s="73"/>
      <c r="L141" s="73"/>
    </row>
    <row r="142" spans="4:12" ht="12.75">
      <c r="D142" s="73"/>
      <c r="E142" s="73"/>
      <c r="F142" s="73"/>
      <c r="G142" s="73"/>
      <c r="H142" s="73"/>
      <c r="I142" s="73"/>
      <c r="J142" s="73"/>
      <c r="K142" s="73"/>
      <c r="L142" s="73"/>
    </row>
    <row r="143" spans="4:12" ht="12.75">
      <c r="D143" s="73"/>
      <c r="E143" s="73"/>
      <c r="F143" s="73"/>
      <c r="G143" s="73"/>
      <c r="H143" s="73"/>
      <c r="I143" s="73"/>
      <c r="J143" s="73"/>
      <c r="K143" s="73"/>
      <c r="L143" s="73"/>
    </row>
    <row r="144" spans="4:12" ht="12.75">
      <c r="D144" s="73"/>
      <c r="E144" s="73"/>
      <c r="F144" s="73"/>
      <c r="G144" s="73"/>
      <c r="H144" s="73"/>
      <c r="I144" s="73"/>
      <c r="J144" s="73"/>
      <c r="K144" s="73"/>
      <c r="L144" s="73"/>
    </row>
    <row r="145" spans="4:12" ht="12.75">
      <c r="D145" s="73"/>
      <c r="E145" s="73"/>
      <c r="F145" s="73"/>
      <c r="G145" s="73"/>
      <c r="H145" s="73"/>
      <c r="I145" s="73"/>
      <c r="J145" s="73"/>
      <c r="K145" s="73"/>
      <c r="L145" s="73"/>
    </row>
    <row r="146" spans="4:12" ht="12.75">
      <c r="D146" s="73"/>
      <c r="E146" s="73"/>
      <c r="F146" s="73"/>
      <c r="G146" s="73"/>
      <c r="H146" s="73"/>
      <c r="I146" s="73"/>
      <c r="J146" s="73"/>
      <c r="K146" s="73"/>
      <c r="L146" s="73"/>
    </row>
    <row r="147" spans="4:12" ht="12.75">
      <c r="D147" s="73"/>
      <c r="E147" s="73"/>
      <c r="F147" s="73"/>
      <c r="G147" s="73"/>
      <c r="H147" s="73"/>
      <c r="I147" s="73"/>
      <c r="J147" s="73"/>
      <c r="K147" s="73"/>
      <c r="L147" s="73"/>
    </row>
    <row r="148" spans="4:12" ht="12.75">
      <c r="D148" s="73"/>
      <c r="E148" s="73"/>
      <c r="F148" s="73"/>
      <c r="G148" s="73"/>
      <c r="H148" s="73"/>
      <c r="I148" s="73"/>
      <c r="J148" s="73"/>
      <c r="K148" s="73"/>
      <c r="L148" s="73"/>
    </row>
    <row r="149" spans="4:12" ht="12.75">
      <c r="D149" s="73"/>
      <c r="E149" s="73"/>
      <c r="F149" s="73"/>
      <c r="G149" s="73"/>
      <c r="H149" s="73"/>
      <c r="I149" s="73"/>
      <c r="J149" s="73"/>
      <c r="K149" s="73"/>
      <c r="L149" s="73"/>
    </row>
    <row r="150" spans="4:12" ht="12.75">
      <c r="D150" s="73"/>
      <c r="E150" s="73"/>
      <c r="F150" s="73"/>
      <c r="G150" s="73"/>
      <c r="H150" s="73"/>
      <c r="I150" s="73"/>
      <c r="J150" s="73"/>
      <c r="K150" s="73"/>
      <c r="L150" s="73"/>
    </row>
    <row r="151" spans="4:12" ht="12.75">
      <c r="D151" s="73"/>
      <c r="E151" s="73"/>
      <c r="F151" s="73"/>
      <c r="G151" s="73"/>
      <c r="H151" s="73"/>
      <c r="I151" s="73"/>
      <c r="J151" s="73"/>
      <c r="K151" s="73"/>
      <c r="L151" s="73"/>
    </row>
    <row r="152" spans="4:12" ht="12.75">
      <c r="D152" s="73"/>
      <c r="E152" s="73"/>
      <c r="F152" s="73"/>
      <c r="G152" s="73"/>
      <c r="H152" s="73"/>
      <c r="I152" s="73"/>
      <c r="J152" s="73"/>
      <c r="K152" s="73"/>
      <c r="L152" s="73"/>
    </row>
    <row r="153" spans="4:12" ht="12.75">
      <c r="D153" s="73"/>
      <c r="E153" s="73"/>
      <c r="F153" s="73"/>
      <c r="G153" s="73"/>
      <c r="H153" s="73"/>
      <c r="I153" s="73"/>
      <c r="J153" s="73"/>
      <c r="K153" s="73"/>
      <c r="L153" s="73"/>
    </row>
    <row r="154" spans="4:12" ht="12.75">
      <c r="D154" s="73"/>
      <c r="E154" s="73"/>
      <c r="F154" s="73"/>
      <c r="G154" s="73"/>
      <c r="H154" s="73"/>
      <c r="I154" s="73"/>
      <c r="J154" s="73"/>
      <c r="K154" s="73"/>
      <c r="L154" s="73"/>
    </row>
    <row r="155" spans="4:12" ht="12.75">
      <c r="D155" s="73"/>
      <c r="E155" s="73"/>
      <c r="F155" s="73"/>
      <c r="G155" s="73"/>
      <c r="H155" s="73"/>
      <c r="I155" s="73"/>
      <c r="J155" s="73"/>
      <c r="K155" s="73"/>
      <c r="L155" s="73"/>
    </row>
    <row r="156" spans="4:12" ht="12.75">
      <c r="D156" s="73"/>
      <c r="E156" s="73"/>
      <c r="F156" s="73"/>
      <c r="G156" s="73"/>
      <c r="H156" s="73"/>
      <c r="I156" s="73"/>
      <c r="J156" s="73"/>
      <c r="K156" s="73"/>
      <c r="L156" s="73"/>
    </row>
    <row r="157" spans="4:12" ht="12.75">
      <c r="D157" s="73"/>
      <c r="E157" s="73"/>
      <c r="F157" s="73"/>
      <c r="G157" s="73"/>
      <c r="H157" s="73"/>
      <c r="I157" s="73"/>
      <c r="J157" s="73"/>
      <c r="K157" s="73"/>
      <c r="L157" s="73"/>
    </row>
    <row r="158" spans="4:12" ht="12.75">
      <c r="D158" s="73"/>
      <c r="E158" s="73"/>
      <c r="F158" s="73"/>
      <c r="G158" s="73"/>
      <c r="H158" s="73"/>
      <c r="I158" s="73"/>
      <c r="J158" s="73"/>
      <c r="K158" s="73"/>
      <c r="L158" s="73"/>
    </row>
    <row r="159" spans="4:12" ht="12.75">
      <c r="D159" s="73"/>
      <c r="E159" s="73"/>
      <c r="F159" s="73"/>
      <c r="G159" s="73"/>
      <c r="H159" s="73"/>
      <c r="I159" s="73"/>
      <c r="J159" s="73"/>
      <c r="K159" s="73"/>
      <c r="L159" s="73"/>
    </row>
    <row r="160" spans="4:12" ht="12.75">
      <c r="D160" s="73"/>
      <c r="E160" s="73"/>
      <c r="F160" s="73"/>
      <c r="G160" s="73"/>
      <c r="H160" s="73"/>
      <c r="I160" s="73"/>
      <c r="J160" s="73"/>
      <c r="K160" s="73"/>
      <c r="L160" s="73"/>
    </row>
  </sheetData>
  <printOptions horizontalCentered="1"/>
  <pageMargins left="0.25" right="0.25" top="0.5" bottom="0.5" header="0.5" footer="0.5"/>
  <pageSetup fitToHeight="1" fitToWidth="1" horizontalDpi="600" verticalDpi="600" orientation="landscape" paperSize="5" scale="5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H160"/>
  <sheetViews>
    <sheetView zoomScale="75" zoomScaleNormal="75" workbookViewId="0" topLeftCell="A1">
      <selection activeCell="A1" sqref="A1"/>
    </sheetView>
  </sheetViews>
  <sheetFormatPr defaultColWidth="9.140625" defaultRowHeight="12.75"/>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ustomWidth="1"/>
    <col min="32" max="16384" width="9.140625" style="53" customWidth="1"/>
  </cols>
  <sheetData>
    <row r="1" spans="1:31" s="81" customFormat="1" ht="18.75" customHeight="1">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c r="A2" s="69" t="s">
        <v>65</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c r="A3" s="69" t="s">
        <v>90</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27" ht="12.75">
      <c r="A5" s="105"/>
      <c r="B5" s="106" t="s">
        <v>45</v>
      </c>
      <c r="C5" s="107" t="s">
        <v>36</v>
      </c>
      <c r="D5" s="107" t="s">
        <v>38</v>
      </c>
      <c r="E5" s="107"/>
      <c r="F5" s="107" t="s">
        <v>51</v>
      </c>
      <c r="G5" s="107" t="s">
        <v>89</v>
      </c>
      <c r="H5" s="108" t="s">
        <v>47</v>
      </c>
      <c r="I5" s="104">
        <v>40178</v>
      </c>
      <c r="J5" s="100"/>
      <c r="K5" s="100"/>
      <c r="L5" s="102"/>
      <c r="M5" s="103">
        <v>40543</v>
      </c>
      <c r="N5" s="100"/>
      <c r="O5" s="101"/>
      <c r="P5" s="100"/>
      <c r="Q5" s="101"/>
      <c r="R5" s="100"/>
      <c r="S5" s="102"/>
      <c r="T5" s="103">
        <v>40908</v>
      </c>
      <c r="U5" s="100"/>
      <c r="V5" s="101"/>
      <c r="W5" s="100"/>
      <c r="X5" s="101"/>
      <c r="Y5" s="100"/>
      <c r="Z5" s="118"/>
      <c r="AA5" s="146"/>
    </row>
    <row r="6" spans="1:27" ht="12" customHeight="1" thickBot="1">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27" ht="15" customHeight="1">
      <c r="A7" s="109"/>
      <c r="B7" s="54"/>
      <c r="H7" s="88"/>
      <c r="I7" s="54"/>
      <c r="J7" s="54"/>
      <c r="K7" s="54"/>
      <c r="L7" s="91"/>
      <c r="M7" s="54"/>
      <c r="N7" s="54"/>
      <c r="O7" s="54"/>
      <c r="P7" s="54"/>
      <c r="Q7" s="54"/>
      <c r="R7" s="54"/>
      <c r="S7" s="91"/>
      <c r="T7" s="54"/>
      <c r="U7" s="54"/>
      <c r="V7" s="54"/>
      <c r="W7" s="54"/>
      <c r="X7" s="54"/>
      <c r="Y7" s="54"/>
      <c r="Z7" s="120"/>
      <c r="AA7" s="147"/>
    </row>
    <row r="8" spans="1:27" ht="15" customHeight="1">
      <c r="A8" s="110"/>
      <c r="B8" s="93" t="s">
        <v>56</v>
      </c>
      <c r="C8" s="130"/>
      <c r="D8" s="67">
        <v>25</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27" ht="15" customHeight="1">
      <c r="A9" s="110"/>
      <c r="B9" s="93" t="s">
        <v>56</v>
      </c>
      <c r="C9" s="130"/>
      <c r="D9" s="67">
        <v>25</v>
      </c>
      <c r="E9" s="132"/>
      <c r="F9" s="76">
        <v>0</v>
      </c>
      <c r="G9" s="74">
        <f aca="true" t="shared" si="0" ref="G9:G50">+E9-F9</f>
        <v>0</v>
      </c>
      <c r="H9" s="96">
        <f aca="true" t="shared" si="1" ref="H9:H50">+(E9-F9)/(D9*12)</f>
        <v>0</v>
      </c>
      <c r="I9" s="74">
        <f aca="true" t="shared" si="2" ref="I9:I50">IF(B9&lt;$I$5,E9,0)</f>
        <v>0</v>
      </c>
      <c r="J9" s="71">
        <f aca="true" t="shared" si="3" ref="J9:J50">IF(B9&gt;$I$5,0,IF(($I$5-B9)/30.4375&gt;(D9*12),(D9*12),($I$5-B9)/30.4375))</f>
        <v>0</v>
      </c>
      <c r="K9" s="74">
        <f aca="true" t="shared" si="4" ref="K9:K50">IF(H9*J9&gt;I9,-I9,-H9*J9)</f>
        <v>0</v>
      </c>
      <c r="L9" s="96">
        <f aca="true" t="shared" si="5" ref="L9:L50">+I9+K9</f>
        <v>0</v>
      </c>
      <c r="M9" s="74">
        <f aca="true" t="shared" si="6" ref="M9:M50">IF(AND($I$5&lt;B9,B9&lt;$M$5+1),E9,0)</f>
        <v>0</v>
      </c>
      <c r="N9" s="74">
        <f aca="true" t="shared" si="7" ref="N9:N50">IF(AND($I$5&lt;C9,C9&lt;$M$5+1),-E9,0)</f>
        <v>0</v>
      </c>
      <c r="O9" s="74">
        <f aca="true" t="shared" si="8" ref="O9:O50">+I9+M9+N9</f>
        <v>0</v>
      </c>
      <c r="P9" s="67"/>
      <c r="Q9" s="74">
        <f aca="true" t="shared" si="9" ref="Q9:Q50">-H9*P9</f>
        <v>0</v>
      </c>
      <c r="R9" s="74">
        <f aca="true" t="shared" si="10" ref="R9:R50">IF(O9=0,0,K9+Q9)</f>
        <v>0</v>
      </c>
      <c r="S9" s="96">
        <f aca="true" t="shared" si="11" ref="S9:S50">+O9+R9</f>
        <v>0</v>
      </c>
      <c r="T9" s="74">
        <f aca="true" t="shared" si="12" ref="T9:T50">IF(AND($M$5&lt;B9,J9&lt;$T$5+1),E9,0)</f>
        <v>0</v>
      </c>
      <c r="U9" s="74">
        <f aca="true" t="shared" si="13" ref="U9:U50">IF(AND($M$5&lt;C9,C9&lt;$T$5+1),-E9,0)</f>
        <v>0</v>
      </c>
      <c r="V9" s="74">
        <f aca="true" t="shared" si="14" ref="V9:V50">+O9+T9+U9</f>
        <v>0</v>
      </c>
      <c r="W9" s="67"/>
      <c r="X9" s="74">
        <f aca="true" t="shared" si="15" ref="X9:X50">-H9*W9</f>
        <v>0</v>
      </c>
      <c r="Y9" s="74">
        <f aca="true" t="shared" si="16" ref="Y9:Y50">IF(V9=0,0,R9+X9)</f>
        <v>0</v>
      </c>
      <c r="Z9" s="121">
        <f aca="true" t="shared" si="17" ref="Z9:Z50">+V9+Y9</f>
        <v>0</v>
      </c>
      <c r="AA9" s="148" t="str">
        <f aca="true" t="shared" si="18" ref="AA9:AA50">IF(J9+P9+W9&lt;((D9*12)+1),"OK","ERROR")</f>
        <v>OK</v>
      </c>
    </row>
    <row r="10" spans="1:27" ht="15" customHeight="1">
      <c r="A10" s="110"/>
      <c r="B10" s="93" t="s">
        <v>56</v>
      </c>
      <c r="C10" s="130"/>
      <c r="D10" s="67">
        <v>25</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s="61" customFormat="1" ht="13.5" customHeight="1">
      <c r="A11" s="110"/>
      <c r="B11" s="93" t="s">
        <v>56</v>
      </c>
      <c r="C11" s="130"/>
      <c r="D11" s="67">
        <v>25</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c r="AB11" s="55"/>
      <c r="AC11" s="55"/>
      <c r="AD11" s="55"/>
      <c r="AE11" s="55"/>
    </row>
    <row r="12" spans="1:31" s="61" customFormat="1" ht="13.5" customHeight="1">
      <c r="A12" s="110"/>
      <c r="B12" s="150" t="s">
        <v>56</v>
      </c>
      <c r="C12" s="130" t="s">
        <v>56</v>
      </c>
      <c r="D12" s="67">
        <v>25</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c r="AB12" s="55"/>
      <c r="AC12" s="59"/>
      <c r="AD12" s="55"/>
      <c r="AE12" s="59"/>
    </row>
    <row r="13" spans="1:34" ht="12.75" customHeight="1">
      <c r="A13" s="111"/>
      <c r="B13" s="150" t="s">
        <v>56</v>
      </c>
      <c r="C13" s="94"/>
      <c r="D13" s="67">
        <v>25</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c r="AF13" s="5"/>
      <c r="AG13" s="5"/>
      <c r="AH13" s="5"/>
    </row>
    <row r="14" spans="1:34" ht="12.75" customHeight="1">
      <c r="A14" s="111"/>
      <c r="B14" s="130" t="s">
        <v>56</v>
      </c>
      <c r="C14" s="94"/>
      <c r="D14" s="67">
        <v>25</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c r="AF14" s="5"/>
      <c r="AG14" s="5"/>
      <c r="AH14" s="5"/>
    </row>
    <row r="15" spans="1:34" ht="13.5" customHeight="1">
      <c r="A15" s="111"/>
      <c r="B15" s="130" t="s">
        <v>56</v>
      </c>
      <c r="C15" s="94"/>
      <c r="D15" s="67">
        <v>25</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c r="AF15" s="5"/>
      <c r="AG15" s="5"/>
      <c r="AH15" s="5"/>
    </row>
    <row r="16" spans="1:34" ht="13.5" customHeight="1">
      <c r="A16" s="111"/>
      <c r="B16" s="93" t="s">
        <v>56</v>
      </c>
      <c r="C16" s="94"/>
      <c r="D16" s="67">
        <v>25</v>
      </c>
      <c r="E16" s="76"/>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c r="AF16" s="5"/>
      <c r="AG16" s="5"/>
      <c r="AH16" s="5"/>
    </row>
    <row r="17" spans="1:34" ht="13.5" customHeight="1">
      <c r="A17" s="111"/>
      <c r="B17" s="93" t="s">
        <v>56</v>
      </c>
      <c r="C17" s="94"/>
      <c r="D17" s="67">
        <v>25</v>
      </c>
      <c r="E17" s="76"/>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c r="AF17" s="5"/>
      <c r="AG17" s="5"/>
      <c r="AH17" s="5"/>
    </row>
    <row r="18" spans="1:34" ht="13.5" customHeight="1">
      <c r="A18" s="111"/>
      <c r="B18" s="93" t="s">
        <v>56</v>
      </c>
      <c r="C18" s="94"/>
      <c r="D18" s="67">
        <v>25</v>
      </c>
      <c r="E18" s="76"/>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c r="AF18" s="5"/>
      <c r="AG18" s="5"/>
      <c r="AH18" s="5"/>
    </row>
    <row r="19" spans="1:34" ht="13.5" customHeight="1">
      <c r="A19" s="111"/>
      <c r="B19" s="93" t="s">
        <v>56</v>
      </c>
      <c r="C19" s="94"/>
      <c r="D19" s="67">
        <v>25</v>
      </c>
      <c r="E19" s="76"/>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c r="AF19" s="5"/>
      <c r="AG19" s="5"/>
      <c r="AH19" s="5"/>
    </row>
    <row r="20" spans="1:34" ht="13.5" customHeight="1">
      <c r="A20" s="111"/>
      <c r="B20" s="93" t="s">
        <v>56</v>
      </c>
      <c r="C20" s="94"/>
      <c r="D20" s="67">
        <v>25</v>
      </c>
      <c r="E20" s="76"/>
      <c r="F20" s="76">
        <v>0</v>
      </c>
      <c r="G20" s="74">
        <f aca="true" t="shared" si="19" ref="G20:G31">+E20-F20</f>
        <v>0</v>
      </c>
      <c r="H20" s="96">
        <f aca="true" t="shared" si="20" ref="H20:H31">+(E20-F20)/(D20*12)</f>
        <v>0</v>
      </c>
      <c r="I20" s="74">
        <f aca="true" t="shared" si="21" ref="I20:I31">IF(B20&lt;$I$5,E20,0)</f>
        <v>0</v>
      </c>
      <c r="J20" s="71">
        <f aca="true" t="shared" si="22" ref="J20:J31">IF(B20&gt;$I$5,0,IF(($I$5-B20)/30.4375&gt;(D20*12),(D20*12),($I$5-B20)/30.4375))</f>
        <v>0</v>
      </c>
      <c r="K20" s="74">
        <f aca="true" t="shared" si="23" ref="K20:K31">IF(H20*J20&gt;I20,-I20,-H20*J20)</f>
        <v>0</v>
      </c>
      <c r="L20" s="96">
        <f aca="true" t="shared" si="24" ref="L20:L31">+I20+K20</f>
        <v>0</v>
      </c>
      <c r="M20" s="74">
        <f aca="true" t="shared" si="25" ref="M20:M31">IF(AND($I$5&lt;B20,B20&lt;$M$5+1),E20,0)</f>
        <v>0</v>
      </c>
      <c r="N20" s="74">
        <f aca="true" t="shared" si="26" ref="N20:N31">IF(AND($I$5&lt;C20,C20&lt;$M$5+1),-E20,0)</f>
        <v>0</v>
      </c>
      <c r="O20" s="74">
        <f aca="true" t="shared" si="27" ref="O20:O31">+I20+M20+N20</f>
        <v>0</v>
      </c>
      <c r="P20" s="67"/>
      <c r="Q20" s="74">
        <f aca="true" t="shared" si="28" ref="Q20:Q31">-H20*P20</f>
        <v>0</v>
      </c>
      <c r="R20" s="74">
        <f aca="true" t="shared" si="29" ref="R20:R31">IF(O20=0,0,K20+Q20)</f>
        <v>0</v>
      </c>
      <c r="S20" s="96">
        <f aca="true" t="shared" si="30" ref="S20:S31">+O20+R20</f>
        <v>0</v>
      </c>
      <c r="T20" s="74">
        <f aca="true" t="shared" si="31" ref="T20:T31">IF(AND($M$5&lt;B20,J20&lt;$T$5+1),E20,0)</f>
        <v>0</v>
      </c>
      <c r="U20" s="74">
        <f aca="true" t="shared" si="32" ref="U20:U31">IF(AND($M$5&lt;C20,C20&lt;$T$5+1),-E20,0)</f>
        <v>0</v>
      </c>
      <c r="V20" s="74">
        <f aca="true" t="shared" si="33" ref="V20:V31">+O20+T20+U20</f>
        <v>0</v>
      </c>
      <c r="W20" s="67"/>
      <c r="X20" s="74">
        <f aca="true" t="shared" si="34" ref="X20:X31">-H20*W20</f>
        <v>0</v>
      </c>
      <c r="Y20" s="74">
        <f aca="true" t="shared" si="35" ref="Y20:Y31">IF(V20=0,0,R20+X20)</f>
        <v>0</v>
      </c>
      <c r="Z20" s="121">
        <f aca="true" t="shared" si="36" ref="Z20:Z31">+V20+Y20</f>
        <v>0</v>
      </c>
      <c r="AA20" s="148" t="str">
        <f aca="true" t="shared" si="37" ref="AA20:AA31">IF(J20+P20+W20&lt;((D20*12)+1),"OK","ERROR")</f>
        <v>OK</v>
      </c>
      <c r="AF20" s="5"/>
      <c r="AG20" s="5"/>
      <c r="AH20" s="5"/>
    </row>
    <row r="21" spans="1:34" ht="13.5" customHeight="1">
      <c r="A21" s="111"/>
      <c r="B21" s="93" t="s">
        <v>56</v>
      </c>
      <c r="C21" s="94"/>
      <c r="D21" s="67">
        <v>25</v>
      </c>
      <c r="E21" s="76"/>
      <c r="F21" s="76">
        <v>0</v>
      </c>
      <c r="G21" s="74">
        <f t="shared" si="19"/>
        <v>0</v>
      </c>
      <c r="H21" s="96">
        <f t="shared" si="20"/>
        <v>0</v>
      </c>
      <c r="I21" s="74">
        <f t="shared" si="21"/>
        <v>0</v>
      </c>
      <c r="J21" s="71">
        <f t="shared" si="22"/>
        <v>0</v>
      </c>
      <c r="K21" s="74">
        <f t="shared" si="23"/>
        <v>0</v>
      </c>
      <c r="L21" s="96">
        <f t="shared" si="24"/>
        <v>0</v>
      </c>
      <c r="M21" s="74">
        <f t="shared" si="25"/>
        <v>0</v>
      </c>
      <c r="N21" s="74">
        <f t="shared" si="26"/>
        <v>0</v>
      </c>
      <c r="O21" s="74">
        <f t="shared" si="27"/>
        <v>0</v>
      </c>
      <c r="P21" s="67"/>
      <c r="Q21" s="74">
        <f t="shared" si="28"/>
        <v>0</v>
      </c>
      <c r="R21" s="74">
        <f t="shared" si="29"/>
        <v>0</v>
      </c>
      <c r="S21" s="96">
        <f t="shared" si="30"/>
        <v>0</v>
      </c>
      <c r="T21" s="74">
        <f t="shared" si="31"/>
        <v>0</v>
      </c>
      <c r="U21" s="74">
        <f t="shared" si="32"/>
        <v>0</v>
      </c>
      <c r="V21" s="74">
        <f t="shared" si="33"/>
        <v>0</v>
      </c>
      <c r="W21" s="67"/>
      <c r="X21" s="74">
        <f t="shared" si="34"/>
        <v>0</v>
      </c>
      <c r="Y21" s="74">
        <f t="shared" si="35"/>
        <v>0</v>
      </c>
      <c r="Z21" s="121">
        <f t="shared" si="36"/>
        <v>0</v>
      </c>
      <c r="AA21" s="148" t="str">
        <f t="shared" si="37"/>
        <v>OK</v>
      </c>
      <c r="AF21" s="5"/>
      <c r="AG21" s="5"/>
      <c r="AH21" s="5"/>
    </row>
    <row r="22" spans="1:34" ht="13.5" customHeight="1">
      <c r="A22" s="111"/>
      <c r="B22" s="93" t="s">
        <v>56</v>
      </c>
      <c r="C22" s="94"/>
      <c r="D22" s="67">
        <v>25</v>
      </c>
      <c r="E22" s="76"/>
      <c r="F22" s="76">
        <v>0</v>
      </c>
      <c r="G22" s="74">
        <f t="shared" si="19"/>
        <v>0</v>
      </c>
      <c r="H22" s="96">
        <f t="shared" si="20"/>
        <v>0</v>
      </c>
      <c r="I22" s="74">
        <f t="shared" si="21"/>
        <v>0</v>
      </c>
      <c r="J22" s="71">
        <f t="shared" si="22"/>
        <v>0</v>
      </c>
      <c r="K22" s="74">
        <f t="shared" si="23"/>
        <v>0</v>
      </c>
      <c r="L22" s="96">
        <f t="shared" si="24"/>
        <v>0</v>
      </c>
      <c r="M22" s="74">
        <f t="shared" si="25"/>
        <v>0</v>
      </c>
      <c r="N22" s="74">
        <f t="shared" si="26"/>
        <v>0</v>
      </c>
      <c r="O22" s="74">
        <f t="shared" si="27"/>
        <v>0</v>
      </c>
      <c r="P22" s="67"/>
      <c r="Q22" s="74">
        <f t="shared" si="28"/>
        <v>0</v>
      </c>
      <c r="R22" s="74">
        <f t="shared" si="29"/>
        <v>0</v>
      </c>
      <c r="S22" s="96">
        <f t="shared" si="30"/>
        <v>0</v>
      </c>
      <c r="T22" s="74">
        <f t="shared" si="31"/>
        <v>0</v>
      </c>
      <c r="U22" s="74">
        <f t="shared" si="32"/>
        <v>0</v>
      </c>
      <c r="V22" s="74">
        <f t="shared" si="33"/>
        <v>0</v>
      </c>
      <c r="W22" s="67"/>
      <c r="X22" s="74">
        <f t="shared" si="34"/>
        <v>0</v>
      </c>
      <c r="Y22" s="74">
        <f t="shared" si="35"/>
        <v>0</v>
      </c>
      <c r="Z22" s="121">
        <f t="shared" si="36"/>
        <v>0</v>
      </c>
      <c r="AA22" s="148" t="str">
        <f t="shared" si="37"/>
        <v>OK</v>
      </c>
      <c r="AF22" s="5"/>
      <c r="AG22" s="5"/>
      <c r="AH22" s="5"/>
    </row>
    <row r="23" spans="1:34" ht="13.5" customHeight="1">
      <c r="A23" s="111"/>
      <c r="B23" s="93" t="s">
        <v>56</v>
      </c>
      <c r="C23" s="94"/>
      <c r="D23" s="67">
        <v>25</v>
      </c>
      <c r="E23" s="76"/>
      <c r="F23" s="76">
        <v>0</v>
      </c>
      <c r="G23" s="74">
        <f t="shared" si="19"/>
        <v>0</v>
      </c>
      <c r="H23" s="96">
        <f t="shared" si="20"/>
        <v>0</v>
      </c>
      <c r="I23" s="74">
        <f t="shared" si="21"/>
        <v>0</v>
      </c>
      <c r="J23" s="71">
        <f t="shared" si="22"/>
        <v>0</v>
      </c>
      <c r="K23" s="74">
        <f t="shared" si="23"/>
        <v>0</v>
      </c>
      <c r="L23" s="96">
        <f t="shared" si="24"/>
        <v>0</v>
      </c>
      <c r="M23" s="74">
        <f t="shared" si="25"/>
        <v>0</v>
      </c>
      <c r="N23" s="74">
        <f t="shared" si="26"/>
        <v>0</v>
      </c>
      <c r="O23" s="74">
        <f t="shared" si="27"/>
        <v>0</v>
      </c>
      <c r="P23" s="67"/>
      <c r="Q23" s="74">
        <f t="shared" si="28"/>
        <v>0</v>
      </c>
      <c r="R23" s="74">
        <f t="shared" si="29"/>
        <v>0</v>
      </c>
      <c r="S23" s="96">
        <f t="shared" si="30"/>
        <v>0</v>
      </c>
      <c r="T23" s="74">
        <f t="shared" si="31"/>
        <v>0</v>
      </c>
      <c r="U23" s="74">
        <f t="shared" si="32"/>
        <v>0</v>
      </c>
      <c r="V23" s="74">
        <f t="shared" si="33"/>
        <v>0</v>
      </c>
      <c r="W23" s="67"/>
      <c r="X23" s="74">
        <f t="shared" si="34"/>
        <v>0</v>
      </c>
      <c r="Y23" s="74">
        <f t="shared" si="35"/>
        <v>0</v>
      </c>
      <c r="Z23" s="121">
        <f t="shared" si="36"/>
        <v>0</v>
      </c>
      <c r="AA23" s="148" t="str">
        <f t="shared" si="37"/>
        <v>OK</v>
      </c>
      <c r="AF23" s="5"/>
      <c r="AG23" s="5"/>
      <c r="AH23" s="5"/>
    </row>
    <row r="24" spans="1:34" ht="13.5" customHeight="1">
      <c r="A24" s="111"/>
      <c r="B24" s="93" t="s">
        <v>56</v>
      </c>
      <c r="C24" s="94"/>
      <c r="D24" s="67">
        <v>25</v>
      </c>
      <c r="E24" s="76"/>
      <c r="F24" s="76">
        <v>0</v>
      </c>
      <c r="G24" s="74">
        <f t="shared" si="19"/>
        <v>0</v>
      </c>
      <c r="H24" s="96">
        <f t="shared" si="20"/>
        <v>0</v>
      </c>
      <c r="I24" s="74">
        <f t="shared" si="21"/>
        <v>0</v>
      </c>
      <c r="J24" s="71">
        <f t="shared" si="22"/>
        <v>0</v>
      </c>
      <c r="K24" s="74">
        <f t="shared" si="23"/>
        <v>0</v>
      </c>
      <c r="L24" s="96">
        <f t="shared" si="24"/>
        <v>0</v>
      </c>
      <c r="M24" s="74">
        <f t="shared" si="25"/>
        <v>0</v>
      </c>
      <c r="N24" s="74">
        <f t="shared" si="26"/>
        <v>0</v>
      </c>
      <c r="O24" s="74">
        <f t="shared" si="27"/>
        <v>0</v>
      </c>
      <c r="P24" s="67"/>
      <c r="Q24" s="74">
        <f t="shared" si="28"/>
        <v>0</v>
      </c>
      <c r="R24" s="74">
        <f t="shared" si="29"/>
        <v>0</v>
      </c>
      <c r="S24" s="96">
        <f t="shared" si="30"/>
        <v>0</v>
      </c>
      <c r="T24" s="74">
        <f t="shared" si="31"/>
        <v>0</v>
      </c>
      <c r="U24" s="74">
        <f t="shared" si="32"/>
        <v>0</v>
      </c>
      <c r="V24" s="74">
        <f t="shared" si="33"/>
        <v>0</v>
      </c>
      <c r="W24" s="67"/>
      <c r="X24" s="74">
        <f t="shared" si="34"/>
        <v>0</v>
      </c>
      <c r="Y24" s="74">
        <f t="shared" si="35"/>
        <v>0</v>
      </c>
      <c r="Z24" s="121">
        <f t="shared" si="36"/>
        <v>0</v>
      </c>
      <c r="AA24" s="148" t="str">
        <f t="shared" si="37"/>
        <v>OK</v>
      </c>
      <c r="AF24" s="5"/>
      <c r="AG24" s="5"/>
      <c r="AH24" s="5"/>
    </row>
    <row r="25" spans="1:34" ht="13.5" customHeight="1">
      <c r="A25" s="111"/>
      <c r="B25" s="93" t="s">
        <v>56</v>
      </c>
      <c r="C25" s="94"/>
      <c r="D25" s="67">
        <v>25</v>
      </c>
      <c r="E25" s="76"/>
      <c r="F25" s="76">
        <v>0</v>
      </c>
      <c r="G25" s="74">
        <f t="shared" si="19"/>
        <v>0</v>
      </c>
      <c r="H25" s="96">
        <f t="shared" si="20"/>
        <v>0</v>
      </c>
      <c r="I25" s="74">
        <f t="shared" si="21"/>
        <v>0</v>
      </c>
      <c r="J25" s="71">
        <f t="shared" si="22"/>
        <v>0</v>
      </c>
      <c r="K25" s="74">
        <f t="shared" si="23"/>
        <v>0</v>
      </c>
      <c r="L25" s="96">
        <f t="shared" si="24"/>
        <v>0</v>
      </c>
      <c r="M25" s="74">
        <f t="shared" si="25"/>
        <v>0</v>
      </c>
      <c r="N25" s="74">
        <f t="shared" si="26"/>
        <v>0</v>
      </c>
      <c r="O25" s="74">
        <f t="shared" si="27"/>
        <v>0</v>
      </c>
      <c r="P25" s="67"/>
      <c r="Q25" s="74">
        <f t="shared" si="28"/>
        <v>0</v>
      </c>
      <c r="R25" s="74">
        <f t="shared" si="29"/>
        <v>0</v>
      </c>
      <c r="S25" s="96">
        <f t="shared" si="30"/>
        <v>0</v>
      </c>
      <c r="T25" s="74">
        <f t="shared" si="31"/>
        <v>0</v>
      </c>
      <c r="U25" s="74">
        <f t="shared" si="32"/>
        <v>0</v>
      </c>
      <c r="V25" s="74">
        <f t="shared" si="33"/>
        <v>0</v>
      </c>
      <c r="W25" s="67"/>
      <c r="X25" s="74">
        <f t="shared" si="34"/>
        <v>0</v>
      </c>
      <c r="Y25" s="74">
        <f t="shared" si="35"/>
        <v>0</v>
      </c>
      <c r="Z25" s="121">
        <f t="shared" si="36"/>
        <v>0</v>
      </c>
      <c r="AA25" s="148" t="str">
        <f t="shared" si="37"/>
        <v>OK</v>
      </c>
      <c r="AF25" s="5"/>
      <c r="AG25" s="5"/>
      <c r="AH25" s="5"/>
    </row>
    <row r="26" spans="1:34" ht="13.5" customHeight="1">
      <c r="A26" s="111"/>
      <c r="B26" s="93" t="s">
        <v>56</v>
      </c>
      <c r="C26" s="94"/>
      <c r="D26" s="67">
        <v>25</v>
      </c>
      <c r="E26" s="76"/>
      <c r="F26" s="76">
        <v>0</v>
      </c>
      <c r="G26" s="74">
        <f t="shared" si="19"/>
        <v>0</v>
      </c>
      <c r="H26" s="96">
        <f t="shared" si="20"/>
        <v>0</v>
      </c>
      <c r="I26" s="74">
        <f t="shared" si="21"/>
        <v>0</v>
      </c>
      <c r="J26" s="71">
        <f t="shared" si="22"/>
        <v>0</v>
      </c>
      <c r="K26" s="74">
        <f t="shared" si="23"/>
        <v>0</v>
      </c>
      <c r="L26" s="96">
        <f t="shared" si="24"/>
        <v>0</v>
      </c>
      <c r="M26" s="74">
        <f t="shared" si="25"/>
        <v>0</v>
      </c>
      <c r="N26" s="74">
        <f t="shared" si="26"/>
        <v>0</v>
      </c>
      <c r="O26" s="74">
        <f t="shared" si="27"/>
        <v>0</v>
      </c>
      <c r="P26" s="67"/>
      <c r="Q26" s="74">
        <f t="shared" si="28"/>
        <v>0</v>
      </c>
      <c r="R26" s="74">
        <f t="shared" si="29"/>
        <v>0</v>
      </c>
      <c r="S26" s="96">
        <f t="shared" si="30"/>
        <v>0</v>
      </c>
      <c r="T26" s="74">
        <f t="shared" si="31"/>
        <v>0</v>
      </c>
      <c r="U26" s="74">
        <f t="shared" si="32"/>
        <v>0</v>
      </c>
      <c r="V26" s="74">
        <f t="shared" si="33"/>
        <v>0</v>
      </c>
      <c r="W26" s="67"/>
      <c r="X26" s="74">
        <f t="shared" si="34"/>
        <v>0</v>
      </c>
      <c r="Y26" s="74">
        <f t="shared" si="35"/>
        <v>0</v>
      </c>
      <c r="Z26" s="121">
        <f t="shared" si="36"/>
        <v>0</v>
      </c>
      <c r="AA26" s="148" t="str">
        <f t="shared" si="37"/>
        <v>OK</v>
      </c>
      <c r="AF26" s="5"/>
      <c r="AG26" s="5"/>
      <c r="AH26" s="5"/>
    </row>
    <row r="27" spans="1:34" ht="13.5" customHeight="1">
      <c r="A27" s="111"/>
      <c r="B27" s="93" t="s">
        <v>56</v>
      </c>
      <c r="C27" s="94"/>
      <c r="D27" s="67">
        <v>25</v>
      </c>
      <c r="E27" s="76"/>
      <c r="F27" s="76">
        <v>0</v>
      </c>
      <c r="G27" s="74">
        <f t="shared" si="19"/>
        <v>0</v>
      </c>
      <c r="H27" s="96">
        <f t="shared" si="20"/>
        <v>0</v>
      </c>
      <c r="I27" s="74">
        <f t="shared" si="21"/>
        <v>0</v>
      </c>
      <c r="J27" s="71">
        <f t="shared" si="22"/>
        <v>0</v>
      </c>
      <c r="K27" s="74">
        <f t="shared" si="23"/>
        <v>0</v>
      </c>
      <c r="L27" s="96">
        <f t="shared" si="24"/>
        <v>0</v>
      </c>
      <c r="M27" s="74">
        <f t="shared" si="25"/>
        <v>0</v>
      </c>
      <c r="N27" s="74">
        <f t="shared" si="26"/>
        <v>0</v>
      </c>
      <c r="O27" s="74">
        <f t="shared" si="27"/>
        <v>0</v>
      </c>
      <c r="P27" s="67"/>
      <c r="Q27" s="74">
        <f t="shared" si="28"/>
        <v>0</v>
      </c>
      <c r="R27" s="74">
        <f t="shared" si="29"/>
        <v>0</v>
      </c>
      <c r="S27" s="96">
        <f t="shared" si="30"/>
        <v>0</v>
      </c>
      <c r="T27" s="74">
        <f t="shared" si="31"/>
        <v>0</v>
      </c>
      <c r="U27" s="74">
        <f t="shared" si="32"/>
        <v>0</v>
      </c>
      <c r="V27" s="74">
        <f t="shared" si="33"/>
        <v>0</v>
      </c>
      <c r="W27" s="67"/>
      <c r="X27" s="74">
        <f t="shared" si="34"/>
        <v>0</v>
      </c>
      <c r="Y27" s="74">
        <f t="shared" si="35"/>
        <v>0</v>
      </c>
      <c r="Z27" s="121">
        <f t="shared" si="36"/>
        <v>0</v>
      </c>
      <c r="AA27" s="148" t="str">
        <f t="shared" si="37"/>
        <v>OK</v>
      </c>
      <c r="AF27" s="5"/>
      <c r="AG27" s="5"/>
      <c r="AH27" s="5"/>
    </row>
    <row r="28" spans="1:34" ht="13.5" customHeight="1">
      <c r="A28" s="111"/>
      <c r="B28" s="93" t="s">
        <v>56</v>
      </c>
      <c r="C28" s="94"/>
      <c r="D28" s="67">
        <v>25</v>
      </c>
      <c r="E28" s="76"/>
      <c r="F28" s="76">
        <v>0</v>
      </c>
      <c r="G28" s="74">
        <f t="shared" si="19"/>
        <v>0</v>
      </c>
      <c r="H28" s="96">
        <f t="shared" si="20"/>
        <v>0</v>
      </c>
      <c r="I28" s="74">
        <f t="shared" si="21"/>
        <v>0</v>
      </c>
      <c r="J28" s="71">
        <f t="shared" si="22"/>
        <v>0</v>
      </c>
      <c r="K28" s="74">
        <f t="shared" si="23"/>
        <v>0</v>
      </c>
      <c r="L28" s="96">
        <f t="shared" si="24"/>
        <v>0</v>
      </c>
      <c r="M28" s="74">
        <f t="shared" si="25"/>
        <v>0</v>
      </c>
      <c r="N28" s="74">
        <f t="shared" si="26"/>
        <v>0</v>
      </c>
      <c r="O28" s="74">
        <f t="shared" si="27"/>
        <v>0</v>
      </c>
      <c r="P28" s="67"/>
      <c r="Q28" s="74">
        <f t="shared" si="28"/>
        <v>0</v>
      </c>
      <c r="R28" s="74">
        <f t="shared" si="29"/>
        <v>0</v>
      </c>
      <c r="S28" s="96">
        <f t="shared" si="30"/>
        <v>0</v>
      </c>
      <c r="T28" s="74">
        <f t="shared" si="31"/>
        <v>0</v>
      </c>
      <c r="U28" s="74">
        <f t="shared" si="32"/>
        <v>0</v>
      </c>
      <c r="V28" s="74">
        <f t="shared" si="33"/>
        <v>0</v>
      </c>
      <c r="W28" s="67"/>
      <c r="X28" s="74">
        <f t="shared" si="34"/>
        <v>0</v>
      </c>
      <c r="Y28" s="74">
        <f t="shared" si="35"/>
        <v>0</v>
      </c>
      <c r="Z28" s="121">
        <f t="shared" si="36"/>
        <v>0</v>
      </c>
      <c r="AA28" s="148" t="str">
        <f t="shared" si="37"/>
        <v>OK</v>
      </c>
      <c r="AF28" s="5"/>
      <c r="AG28" s="5"/>
      <c r="AH28" s="5"/>
    </row>
    <row r="29" spans="1:34" ht="13.5" customHeight="1">
      <c r="A29" s="111"/>
      <c r="B29" s="93" t="s">
        <v>56</v>
      </c>
      <c r="C29" s="94"/>
      <c r="D29" s="67">
        <v>25</v>
      </c>
      <c r="E29" s="76"/>
      <c r="F29" s="76">
        <v>0</v>
      </c>
      <c r="G29" s="74">
        <f t="shared" si="19"/>
        <v>0</v>
      </c>
      <c r="H29" s="96">
        <f t="shared" si="20"/>
        <v>0</v>
      </c>
      <c r="I29" s="74">
        <f t="shared" si="21"/>
        <v>0</v>
      </c>
      <c r="J29" s="71">
        <f t="shared" si="22"/>
        <v>0</v>
      </c>
      <c r="K29" s="74">
        <f t="shared" si="23"/>
        <v>0</v>
      </c>
      <c r="L29" s="96">
        <f t="shared" si="24"/>
        <v>0</v>
      </c>
      <c r="M29" s="74">
        <f t="shared" si="25"/>
        <v>0</v>
      </c>
      <c r="N29" s="74">
        <f t="shared" si="26"/>
        <v>0</v>
      </c>
      <c r="O29" s="74">
        <f t="shared" si="27"/>
        <v>0</v>
      </c>
      <c r="P29" s="67"/>
      <c r="Q29" s="74">
        <f t="shared" si="28"/>
        <v>0</v>
      </c>
      <c r="R29" s="74">
        <f t="shared" si="29"/>
        <v>0</v>
      </c>
      <c r="S29" s="96">
        <f t="shared" si="30"/>
        <v>0</v>
      </c>
      <c r="T29" s="74">
        <f t="shared" si="31"/>
        <v>0</v>
      </c>
      <c r="U29" s="74">
        <f t="shared" si="32"/>
        <v>0</v>
      </c>
      <c r="V29" s="74">
        <f t="shared" si="33"/>
        <v>0</v>
      </c>
      <c r="W29" s="67"/>
      <c r="X29" s="74">
        <f t="shared" si="34"/>
        <v>0</v>
      </c>
      <c r="Y29" s="74">
        <f t="shared" si="35"/>
        <v>0</v>
      </c>
      <c r="Z29" s="121">
        <f t="shared" si="36"/>
        <v>0</v>
      </c>
      <c r="AA29" s="148" t="str">
        <f t="shared" si="37"/>
        <v>OK</v>
      </c>
      <c r="AF29" s="5"/>
      <c r="AG29" s="5"/>
      <c r="AH29" s="5"/>
    </row>
    <row r="30" spans="1:34" ht="13.5" customHeight="1">
      <c r="A30" s="111"/>
      <c r="B30" s="93" t="s">
        <v>56</v>
      </c>
      <c r="C30" s="94"/>
      <c r="D30" s="67">
        <v>25</v>
      </c>
      <c r="E30" s="76"/>
      <c r="F30" s="76">
        <v>0</v>
      </c>
      <c r="G30" s="74">
        <f t="shared" si="19"/>
        <v>0</v>
      </c>
      <c r="H30" s="96">
        <f t="shared" si="20"/>
        <v>0</v>
      </c>
      <c r="I30" s="74">
        <f t="shared" si="21"/>
        <v>0</v>
      </c>
      <c r="J30" s="71">
        <f t="shared" si="22"/>
        <v>0</v>
      </c>
      <c r="K30" s="74">
        <f t="shared" si="23"/>
        <v>0</v>
      </c>
      <c r="L30" s="96">
        <f t="shared" si="24"/>
        <v>0</v>
      </c>
      <c r="M30" s="74">
        <f t="shared" si="25"/>
        <v>0</v>
      </c>
      <c r="N30" s="74">
        <f t="shared" si="26"/>
        <v>0</v>
      </c>
      <c r="O30" s="74">
        <f t="shared" si="27"/>
        <v>0</v>
      </c>
      <c r="P30" s="67"/>
      <c r="Q30" s="74">
        <f t="shared" si="28"/>
        <v>0</v>
      </c>
      <c r="R30" s="74">
        <f t="shared" si="29"/>
        <v>0</v>
      </c>
      <c r="S30" s="96">
        <f t="shared" si="30"/>
        <v>0</v>
      </c>
      <c r="T30" s="74">
        <f t="shared" si="31"/>
        <v>0</v>
      </c>
      <c r="U30" s="74">
        <f t="shared" si="32"/>
        <v>0</v>
      </c>
      <c r="V30" s="74">
        <f t="shared" si="33"/>
        <v>0</v>
      </c>
      <c r="W30" s="67"/>
      <c r="X30" s="74">
        <f t="shared" si="34"/>
        <v>0</v>
      </c>
      <c r="Y30" s="74">
        <f t="shared" si="35"/>
        <v>0</v>
      </c>
      <c r="Z30" s="121">
        <f t="shared" si="36"/>
        <v>0</v>
      </c>
      <c r="AA30" s="148" t="str">
        <f t="shared" si="37"/>
        <v>OK</v>
      </c>
      <c r="AF30" s="5"/>
      <c r="AG30" s="5"/>
      <c r="AH30" s="5"/>
    </row>
    <row r="31" spans="1:34" ht="13.5" customHeight="1">
      <c r="A31" s="111"/>
      <c r="B31" s="93" t="s">
        <v>56</v>
      </c>
      <c r="C31" s="94"/>
      <c r="D31" s="67">
        <v>25</v>
      </c>
      <c r="E31" s="76"/>
      <c r="F31" s="76">
        <v>0</v>
      </c>
      <c r="G31" s="74">
        <f t="shared" si="19"/>
        <v>0</v>
      </c>
      <c r="H31" s="96">
        <f t="shared" si="20"/>
        <v>0</v>
      </c>
      <c r="I31" s="74">
        <f t="shared" si="21"/>
        <v>0</v>
      </c>
      <c r="J31" s="71">
        <f t="shared" si="22"/>
        <v>0</v>
      </c>
      <c r="K31" s="74">
        <f t="shared" si="23"/>
        <v>0</v>
      </c>
      <c r="L31" s="96">
        <f t="shared" si="24"/>
        <v>0</v>
      </c>
      <c r="M31" s="74">
        <f t="shared" si="25"/>
        <v>0</v>
      </c>
      <c r="N31" s="74">
        <f t="shared" si="26"/>
        <v>0</v>
      </c>
      <c r="O31" s="74">
        <f t="shared" si="27"/>
        <v>0</v>
      </c>
      <c r="P31" s="67"/>
      <c r="Q31" s="74">
        <f t="shared" si="28"/>
        <v>0</v>
      </c>
      <c r="R31" s="74">
        <f t="shared" si="29"/>
        <v>0</v>
      </c>
      <c r="S31" s="96">
        <f t="shared" si="30"/>
        <v>0</v>
      </c>
      <c r="T31" s="74">
        <f t="shared" si="31"/>
        <v>0</v>
      </c>
      <c r="U31" s="74">
        <f t="shared" si="32"/>
        <v>0</v>
      </c>
      <c r="V31" s="74">
        <f t="shared" si="33"/>
        <v>0</v>
      </c>
      <c r="W31" s="67"/>
      <c r="X31" s="74">
        <f t="shared" si="34"/>
        <v>0</v>
      </c>
      <c r="Y31" s="74">
        <f t="shared" si="35"/>
        <v>0</v>
      </c>
      <c r="Z31" s="121">
        <f t="shared" si="36"/>
        <v>0</v>
      </c>
      <c r="AA31" s="148" t="str">
        <f t="shared" si="37"/>
        <v>OK</v>
      </c>
      <c r="AF31" s="5"/>
      <c r="AG31" s="5"/>
      <c r="AH31" s="5"/>
    </row>
    <row r="32" spans="1:34" ht="13.5" customHeight="1">
      <c r="A32" s="112"/>
      <c r="B32" s="93" t="s">
        <v>56</v>
      </c>
      <c r="C32" s="95"/>
      <c r="D32" s="67">
        <v>25</v>
      </c>
      <c r="E32" s="76"/>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c r="AF32" s="5"/>
      <c r="AG32" s="5"/>
      <c r="AH32" s="5"/>
    </row>
    <row r="33" spans="1:34" ht="13.5" customHeight="1">
      <c r="A33" s="111"/>
      <c r="B33" s="93" t="s">
        <v>56</v>
      </c>
      <c r="C33" s="94"/>
      <c r="D33" s="67">
        <v>25</v>
      </c>
      <c r="E33" s="76"/>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c r="AF33" s="5"/>
      <c r="AG33" s="5"/>
      <c r="AH33" s="5"/>
    </row>
    <row r="34" spans="1:34" ht="13.5" customHeight="1">
      <c r="A34" s="112"/>
      <c r="B34" s="93" t="s">
        <v>56</v>
      </c>
      <c r="C34" s="95"/>
      <c r="D34" s="67">
        <v>25</v>
      </c>
      <c r="E34" s="76"/>
      <c r="F34" s="76">
        <v>0</v>
      </c>
      <c r="G34" s="74">
        <f t="shared" si="0"/>
        <v>0</v>
      </c>
      <c r="H34" s="96">
        <f t="shared" si="1"/>
        <v>0</v>
      </c>
      <c r="I34" s="74">
        <f t="shared" si="2"/>
        <v>0</v>
      </c>
      <c r="J34" s="71">
        <f t="shared" si="3"/>
        <v>0</v>
      </c>
      <c r="K34" s="74">
        <f t="shared" si="4"/>
        <v>0</v>
      </c>
      <c r="L34" s="96">
        <f t="shared" si="5"/>
        <v>0</v>
      </c>
      <c r="M34" s="74">
        <f t="shared" si="6"/>
        <v>0</v>
      </c>
      <c r="N34" s="74">
        <f t="shared" si="7"/>
        <v>0</v>
      </c>
      <c r="O34" s="74">
        <f t="shared" si="8"/>
        <v>0</v>
      </c>
      <c r="P34" s="67"/>
      <c r="Q34" s="74">
        <f t="shared" si="9"/>
        <v>0</v>
      </c>
      <c r="R34" s="74">
        <f t="shared" si="10"/>
        <v>0</v>
      </c>
      <c r="S34" s="96">
        <f t="shared" si="11"/>
        <v>0</v>
      </c>
      <c r="T34" s="74">
        <f t="shared" si="12"/>
        <v>0</v>
      </c>
      <c r="U34" s="74">
        <f t="shared" si="13"/>
        <v>0</v>
      </c>
      <c r="V34" s="74">
        <f t="shared" si="14"/>
        <v>0</v>
      </c>
      <c r="W34" s="67"/>
      <c r="X34" s="74">
        <f t="shared" si="15"/>
        <v>0</v>
      </c>
      <c r="Y34" s="74">
        <f t="shared" si="16"/>
        <v>0</v>
      </c>
      <c r="Z34" s="121">
        <f t="shared" si="17"/>
        <v>0</v>
      </c>
      <c r="AA34" s="148" t="str">
        <f t="shared" si="18"/>
        <v>OK</v>
      </c>
      <c r="AF34" s="5"/>
      <c r="AG34" s="5"/>
      <c r="AH34" s="5"/>
    </row>
    <row r="35" spans="1:34" ht="13.5" customHeight="1">
      <c r="A35" s="112"/>
      <c r="B35" s="93" t="s">
        <v>56</v>
      </c>
      <c r="C35" s="95"/>
      <c r="D35" s="67">
        <v>25</v>
      </c>
      <c r="E35" s="76"/>
      <c r="F35" s="76">
        <v>0</v>
      </c>
      <c r="G35" s="74">
        <f t="shared" si="0"/>
        <v>0</v>
      </c>
      <c r="H35" s="96">
        <f t="shared" si="1"/>
        <v>0</v>
      </c>
      <c r="I35" s="74">
        <f t="shared" si="2"/>
        <v>0</v>
      </c>
      <c r="J35" s="71">
        <f t="shared" si="3"/>
        <v>0</v>
      </c>
      <c r="K35" s="74">
        <f t="shared" si="4"/>
        <v>0</v>
      </c>
      <c r="L35" s="96">
        <f t="shared" si="5"/>
        <v>0</v>
      </c>
      <c r="M35" s="74">
        <f t="shared" si="6"/>
        <v>0</v>
      </c>
      <c r="N35" s="74">
        <f t="shared" si="7"/>
        <v>0</v>
      </c>
      <c r="O35" s="74">
        <f t="shared" si="8"/>
        <v>0</v>
      </c>
      <c r="P35" s="67"/>
      <c r="Q35" s="74">
        <f t="shared" si="9"/>
        <v>0</v>
      </c>
      <c r="R35" s="74">
        <f t="shared" si="10"/>
        <v>0</v>
      </c>
      <c r="S35" s="96">
        <f t="shared" si="11"/>
        <v>0</v>
      </c>
      <c r="T35" s="74">
        <f t="shared" si="12"/>
        <v>0</v>
      </c>
      <c r="U35" s="74">
        <f t="shared" si="13"/>
        <v>0</v>
      </c>
      <c r="V35" s="74">
        <f t="shared" si="14"/>
        <v>0</v>
      </c>
      <c r="W35" s="67"/>
      <c r="X35" s="74">
        <f t="shared" si="15"/>
        <v>0</v>
      </c>
      <c r="Y35" s="74">
        <f t="shared" si="16"/>
        <v>0</v>
      </c>
      <c r="Z35" s="121">
        <f t="shared" si="17"/>
        <v>0</v>
      </c>
      <c r="AA35" s="148" t="str">
        <f t="shared" si="18"/>
        <v>OK</v>
      </c>
      <c r="AF35" s="5"/>
      <c r="AG35" s="5"/>
      <c r="AH35" s="5"/>
    </row>
    <row r="36" spans="1:27" ht="13.5" customHeight="1">
      <c r="A36" s="112"/>
      <c r="B36" s="93" t="s">
        <v>56</v>
      </c>
      <c r="C36" s="95"/>
      <c r="D36" s="67">
        <v>25</v>
      </c>
      <c r="E36" s="76"/>
      <c r="F36" s="76">
        <v>0</v>
      </c>
      <c r="G36" s="74">
        <f t="shared" si="0"/>
        <v>0</v>
      </c>
      <c r="H36" s="96">
        <f t="shared" si="1"/>
        <v>0</v>
      </c>
      <c r="I36" s="74">
        <f t="shared" si="2"/>
        <v>0</v>
      </c>
      <c r="J36" s="71">
        <f t="shared" si="3"/>
        <v>0</v>
      </c>
      <c r="K36" s="74">
        <f t="shared" si="4"/>
        <v>0</v>
      </c>
      <c r="L36" s="96">
        <f t="shared" si="5"/>
        <v>0</v>
      </c>
      <c r="M36" s="74">
        <f t="shared" si="6"/>
        <v>0</v>
      </c>
      <c r="N36" s="74">
        <f t="shared" si="7"/>
        <v>0</v>
      </c>
      <c r="O36" s="74">
        <f t="shared" si="8"/>
        <v>0</v>
      </c>
      <c r="P36" s="67"/>
      <c r="Q36" s="74">
        <f t="shared" si="9"/>
        <v>0</v>
      </c>
      <c r="R36" s="74">
        <f t="shared" si="10"/>
        <v>0</v>
      </c>
      <c r="S36" s="96">
        <f t="shared" si="11"/>
        <v>0</v>
      </c>
      <c r="T36" s="74">
        <f t="shared" si="12"/>
        <v>0</v>
      </c>
      <c r="U36" s="74">
        <f t="shared" si="13"/>
        <v>0</v>
      </c>
      <c r="V36" s="74">
        <f t="shared" si="14"/>
        <v>0</v>
      </c>
      <c r="W36" s="67"/>
      <c r="X36" s="74">
        <f t="shared" si="15"/>
        <v>0</v>
      </c>
      <c r="Y36" s="74">
        <f t="shared" si="16"/>
        <v>0</v>
      </c>
      <c r="Z36" s="121">
        <f t="shared" si="17"/>
        <v>0</v>
      </c>
      <c r="AA36" s="148" t="str">
        <f t="shared" si="18"/>
        <v>OK</v>
      </c>
    </row>
    <row r="37" spans="1:27" ht="13.5" customHeight="1">
      <c r="A37" s="111"/>
      <c r="B37" s="93" t="s">
        <v>56</v>
      </c>
      <c r="C37" s="94"/>
      <c r="D37" s="67">
        <v>25</v>
      </c>
      <c r="E37" s="76"/>
      <c r="F37" s="76">
        <v>0</v>
      </c>
      <c r="G37" s="74">
        <f t="shared" si="0"/>
        <v>0</v>
      </c>
      <c r="H37" s="96">
        <f t="shared" si="1"/>
        <v>0</v>
      </c>
      <c r="I37" s="74">
        <f t="shared" si="2"/>
        <v>0</v>
      </c>
      <c r="J37" s="71">
        <f t="shared" si="3"/>
        <v>0</v>
      </c>
      <c r="K37" s="74">
        <f t="shared" si="4"/>
        <v>0</v>
      </c>
      <c r="L37" s="96">
        <f t="shared" si="5"/>
        <v>0</v>
      </c>
      <c r="M37" s="74">
        <f t="shared" si="6"/>
        <v>0</v>
      </c>
      <c r="N37" s="74">
        <f t="shared" si="7"/>
        <v>0</v>
      </c>
      <c r="O37" s="74">
        <f t="shared" si="8"/>
        <v>0</v>
      </c>
      <c r="P37" s="67"/>
      <c r="Q37" s="74">
        <f t="shared" si="9"/>
        <v>0</v>
      </c>
      <c r="R37" s="74">
        <f t="shared" si="10"/>
        <v>0</v>
      </c>
      <c r="S37" s="96">
        <f t="shared" si="11"/>
        <v>0</v>
      </c>
      <c r="T37" s="74">
        <f t="shared" si="12"/>
        <v>0</v>
      </c>
      <c r="U37" s="74">
        <f t="shared" si="13"/>
        <v>0</v>
      </c>
      <c r="V37" s="74">
        <f t="shared" si="14"/>
        <v>0</v>
      </c>
      <c r="W37" s="67"/>
      <c r="X37" s="74">
        <f t="shared" si="15"/>
        <v>0</v>
      </c>
      <c r="Y37" s="74">
        <f t="shared" si="16"/>
        <v>0</v>
      </c>
      <c r="Z37" s="121">
        <f t="shared" si="17"/>
        <v>0</v>
      </c>
      <c r="AA37" s="148" t="str">
        <f t="shared" si="18"/>
        <v>OK</v>
      </c>
    </row>
    <row r="38" spans="1:27" ht="13.5" customHeight="1">
      <c r="A38" s="110"/>
      <c r="B38" s="93" t="s">
        <v>56</v>
      </c>
      <c r="C38" s="68"/>
      <c r="D38" s="67">
        <v>25</v>
      </c>
      <c r="E38" s="76"/>
      <c r="F38" s="76">
        <v>0</v>
      </c>
      <c r="G38" s="74">
        <f t="shared" si="0"/>
        <v>0</v>
      </c>
      <c r="H38" s="96">
        <f t="shared" si="1"/>
        <v>0</v>
      </c>
      <c r="I38" s="74">
        <f t="shared" si="2"/>
        <v>0</v>
      </c>
      <c r="J38" s="71">
        <f t="shared" si="3"/>
        <v>0</v>
      </c>
      <c r="K38" s="74">
        <f t="shared" si="4"/>
        <v>0</v>
      </c>
      <c r="L38" s="96">
        <f t="shared" si="5"/>
        <v>0</v>
      </c>
      <c r="M38" s="74">
        <f t="shared" si="6"/>
        <v>0</v>
      </c>
      <c r="N38" s="74">
        <f t="shared" si="7"/>
        <v>0</v>
      </c>
      <c r="O38" s="74">
        <f t="shared" si="8"/>
        <v>0</v>
      </c>
      <c r="P38" s="67"/>
      <c r="Q38" s="74">
        <f t="shared" si="9"/>
        <v>0</v>
      </c>
      <c r="R38" s="74">
        <f t="shared" si="10"/>
        <v>0</v>
      </c>
      <c r="S38" s="96">
        <f t="shared" si="11"/>
        <v>0</v>
      </c>
      <c r="T38" s="74">
        <f t="shared" si="12"/>
        <v>0</v>
      </c>
      <c r="U38" s="74">
        <f t="shared" si="13"/>
        <v>0</v>
      </c>
      <c r="V38" s="74">
        <f t="shared" si="14"/>
        <v>0</v>
      </c>
      <c r="W38" s="67"/>
      <c r="X38" s="74">
        <f t="shared" si="15"/>
        <v>0</v>
      </c>
      <c r="Y38" s="74">
        <f t="shared" si="16"/>
        <v>0</v>
      </c>
      <c r="Z38" s="121">
        <f t="shared" si="17"/>
        <v>0</v>
      </c>
      <c r="AA38" s="148" t="str">
        <f t="shared" si="18"/>
        <v>OK</v>
      </c>
    </row>
    <row r="39" spans="1:27" ht="13.5" customHeight="1">
      <c r="A39" s="110"/>
      <c r="B39" s="93" t="s">
        <v>56</v>
      </c>
      <c r="C39" s="68"/>
      <c r="D39" s="67">
        <v>25</v>
      </c>
      <c r="E39" s="76"/>
      <c r="F39" s="76">
        <v>0</v>
      </c>
      <c r="G39" s="74">
        <f t="shared" si="0"/>
        <v>0</v>
      </c>
      <c r="H39" s="96">
        <f t="shared" si="1"/>
        <v>0</v>
      </c>
      <c r="I39" s="74">
        <f t="shared" si="2"/>
        <v>0</v>
      </c>
      <c r="J39" s="71">
        <f t="shared" si="3"/>
        <v>0</v>
      </c>
      <c r="K39" s="74">
        <f t="shared" si="4"/>
        <v>0</v>
      </c>
      <c r="L39" s="96">
        <f t="shared" si="5"/>
        <v>0</v>
      </c>
      <c r="M39" s="74">
        <f t="shared" si="6"/>
        <v>0</v>
      </c>
      <c r="N39" s="74">
        <f t="shared" si="7"/>
        <v>0</v>
      </c>
      <c r="O39" s="74">
        <f t="shared" si="8"/>
        <v>0</v>
      </c>
      <c r="P39" s="67"/>
      <c r="Q39" s="74">
        <f t="shared" si="9"/>
        <v>0</v>
      </c>
      <c r="R39" s="74">
        <f t="shared" si="10"/>
        <v>0</v>
      </c>
      <c r="S39" s="96">
        <f t="shared" si="11"/>
        <v>0</v>
      </c>
      <c r="T39" s="74">
        <f t="shared" si="12"/>
        <v>0</v>
      </c>
      <c r="U39" s="74">
        <f t="shared" si="13"/>
        <v>0</v>
      </c>
      <c r="V39" s="74">
        <f t="shared" si="14"/>
        <v>0</v>
      </c>
      <c r="W39" s="67"/>
      <c r="X39" s="74">
        <f t="shared" si="15"/>
        <v>0</v>
      </c>
      <c r="Y39" s="74">
        <f t="shared" si="16"/>
        <v>0</v>
      </c>
      <c r="Z39" s="121">
        <f t="shared" si="17"/>
        <v>0</v>
      </c>
      <c r="AA39" s="148" t="str">
        <f t="shared" si="18"/>
        <v>OK</v>
      </c>
    </row>
    <row r="40" spans="1:27" ht="13.5" customHeight="1">
      <c r="A40" s="112"/>
      <c r="B40" s="93" t="s">
        <v>56</v>
      </c>
      <c r="C40" s="95"/>
      <c r="D40" s="67">
        <v>25</v>
      </c>
      <c r="E40" s="76"/>
      <c r="F40" s="76">
        <v>0</v>
      </c>
      <c r="G40" s="74">
        <f t="shared" si="0"/>
        <v>0</v>
      </c>
      <c r="H40" s="96">
        <f t="shared" si="1"/>
        <v>0</v>
      </c>
      <c r="I40" s="74">
        <f t="shared" si="2"/>
        <v>0</v>
      </c>
      <c r="J40" s="71">
        <f t="shared" si="3"/>
        <v>0</v>
      </c>
      <c r="K40" s="74">
        <f t="shared" si="4"/>
        <v>0</v>
      </c>
      <c r="L40" s="96">
        <f t="shared" si="5"/>
        <v>0</v>
      </c>
      <c r="M40" s="74">
        <f t="shared" si="6"/>
        <v>0</v>
      </c>
      <c r="N40" s="74">
        <f t="shared" si="7"/>
        <v>0</v>
      </c>
      <c r="O40" s="74">
        <f t="shared" si="8"/>
        <v>0</v>
      </c>
      <c r="P40" s="67"/>
      <c r="Q40" s="74">
        <f t="shared" si="9"/>
        <v>0</v>
      </c>
      <c r="R40" s="74">
        <f t="shared" si="10"/>
        <v>0</v>
      </c>
      <c r="S40" s="96">
        <f t="shared" si="11"/>
        <v>0</v>
      </c>
      <c r="T40" s="74">
        <f t="shared" si="12"/>
        <v>0</v>
      </c>
      <c r="U40" s="74">
        <f t="shared" si="13"/>
        <v>0</v>
      </c>
      <c r="V40" s="74">
        <f t="shared" si="14"/>
        <v>0</v>
      </c>
      <c r="W40" s="67"/>
      <c r="X40" s="74">
        <f t="shared" si="15"/>
        <v>0</v>
      </c>
      <c r="Y40" s="74">
        <f t="shared" si="16"/>
        <v>0</v>
      </c>
      <c r="Z40" s="121">
        <f t="shared" si="17"/>
        <v>0</v>
      </c>
      <c r="AA40" s="148" t="str">
        <f t="shared" si="18"/>
        <v>OK</v>
      </c>
    </row>
    <row r="41" spans="1:27" ht="13.5" customHeight="1">
      <c r="A41" s="112"/>
      <c r="B41" s="93" t="s">
        <v>56</v>
      </c>
      <c r="C41" s="95"/>
      <c r="D41" s="67">
        <v>25</v>
      </c>
      <c r="E41" s="76"/>
      <c r="F41" s="76">
        <v>0</v>
      </c>
      <c r="G41" s="74">
        <f t="shared" si="0"/>
        <v>0</v>
      </c>
      <c r="H41" s="96">
        <f t="shared" si="1"/>
        <v>0</v>
      </c>
      <c r="I41" s="74">
        <f t="shared" si="2"/>
        <v>0</v>
      </c>
      <c r="J41" s="71">
        <f t="shared" si="3"/>
        <v>0</v>
      </c>
      <c r="K41" s="74">
        <f t="shared" si="4"/>
        <v>0</v>
      </c>
      <c r="L41" s="96">
        <f t="shared" si="5"/>
        <v>0</v>
      </c>
      <c r="M41" s="74">
        <f t="shared" si="6"/>
        <v>0</v>
      </c>
      <c r="N41" s="74">
        <f t="shared" si="7"/>
        <v>0</v>
      </c>
      <c r="O41" s="74">
        <f t="shared" si="8"/>
        <v>0</v>
      </c>
      <c r="P41" s="67"/>
      <c r="Q41" s="74">
        <f t="shared" si="9"/>
        <v>0</v>
      </c>
      <c r="R41" s="74">
        <f t="shared" si="10"/>
        <v>0</v>
      </c>
      <c r="S41" s="96">
        <f t="shared" si="11"/>
        <v>0</v>
      </c>
      <c r="T41" s="74">
        <f t="shared" si="12"/>
        <v>0</v>
      </c>
      <c r="U41" s="74">
        <f t="shared" si="13"/>
        <v>0</v>
      </c>
      <c r="V41" s="74">
        <f t="shared" si="14"/>
        <v>0</v>
      </c>
      <c r="W41" s="67"/>
      <c r="X41" s="74">
        <f t="shared" si="15"/>
        <v>0</v>
      </c>
      <c r="Y41" s="74">
        <f t="shared" si="16"/>
        <v>0</v>
      </c>
      <c r="Z41" s="121">
        <f t="shared" si="17"/>
        <v>0</v>
      </c>
      <c r="AA41" s="148" t="str">
        <f t="shared" si="18"/>
        <v>OK</v>
      </c>
    </row>
    <row r="42" spans="1:27" ht="13.5" customHeight="1">
      <c r="A42" s="112"/>
      <c r="B42" s="93" t="s">
        <v>56</v>
      </c>
      <c r="C42" s="95"/>
      <c r="D42" s="67">
        <v>25</v>
      </c>
      <c r="E42" s="76"/>
      <c r="F42" s="76">
        <v>0</v>
      </c>
      <c r="G42" s="74">
        <f t="shared" si="0"/>
        <v>0</v>
      </c>
      <c r="H42" s="96">
        <f t="shared" si="1"/>
        <v>0</v>
      </c>
      <c r="I42" s="74">
        <f t="shared" si="2"/>
        <v>0</v>
      </c>
      <c r="J42" s="71">
        <f t="shared" si="3"/>
        <v>0</v>
      </c>
      <c r="K42" s="74">
        <f t="shared" si="4"/>
        <v>0</v>
      </c>
      <c r="L42" s="96">
        <f t="shared" si="5"/>
        <v>0</v>
      </c>
      <c r="M42" s="74">
        <f t="shared" si="6"/>
        <v>0</v>
      </c>
      <c r="N42" s="74">
        <f t="shared" si="7"/>
        <v>0</v>
      </c>
      <c r="O42" s="74">
        <f t="shared" si="8"/>
        <v>0</v>
      </c>
      <c r="P42" s="67"/>
      <c r="Q42" s="74">
        <f t="shared" si="9"/>
        <v>0</v>
      </c>
      <c r="R42" s="74">
        <f t="shared" si="10"/>
        <v>0</v>
      </c>
      <c r="S42" s="96">
        <f t="shared" si="11"/>
        <v>0</v>
      </c>
      <c r="T42" s="74">
        <f t="shared" si="12"/>
        <v>0</v>
      </c>
      <c r="U42" s="74">
        <f t="shared" si="13"/>
        <v>0</v>
      </c>
      <c r="V42" s="74">
        <f t="shared" si="14"/>
        <v>0</v>
      </c>
      <c r="W42" s="67"/>
      <c r="X42" s="74">
        <f t="shared" si="15"/>
        <v>0</v>
      </c>
      <c r="Y42" s="74">
        <f t="shared" si="16"/>
        <v>0</v>
      </c>
      <c r="Z42" s="121">
        <f t="shared" si="17"/>
        <v>0</v>
      </c>
      <c r="AA42" s="148" t="str">
        <f t="shared" si="18"/>
        <v>OK</v>
      </c>
    </row>
    <row r="43" spans="1:27" ht="13.5" customHeight="1">
      <c r="A43" s="112"/>
      <c r="B43" s="93" t="s">
        <v>56</v>
      </c>
      <c r="C43" s="95"/>
      <c r="D43" s="67">
        <v>25</v>
      </c>
      <c r="E43" s="76"/>
      <c r="F43" s="76">
        <v>0</v>
      </c>
      <c r="G43" s="74">
        <f t="shared" si="0"/>
        <v>0</v>
      </c>
      <c r="H43" s="96">
        <f t="shared" si="1"/>
        <v>0</v>
      </c>
      <c r="I43" s="74">
        <f t="shared" si="2"/>
        <v>0</v>
      </c>
      <c r="J43" s="71">
        <f t="shared" si="3"/>
        <v>0</v>
      </c>
      <c r="K43" s="74">
        <f t="shared" si="4"/>
        <v>0</v>
      </c>
      <c r="L43" s="96">
        <f t="shared" si="5"/>
        <v>0</v>
      </c>
      <c r="M43" s="74">
        <f t="shared" si="6"/>
        <v>0</v>
      </c>
      <c r="N43" s="74">
        <f t="shared" si="7"/>
        <v>0</v>
      </c>
      <c r="O43" s="74">
        <f t="shared" si="8"/>
        <v>0</v>
      </c>
      <c r="P43" s="67"/>
      <c r="Q43" s="74">
        <f t="shared" si="9"/>
        <v>0</v>
      </c>
      <c r="R43" s="74">
        <f t="shared" si="10"/>
        <v>0</v>
      </c>
      <c r="S43" s="96">
        <f t="shared" si="11"/>
        <v>0</v>
      </c>
      <c r="T43" s="74">
        <f t="shared" si="12"/>
        <v>0</v>
      </c>
      <c r="U43" s="74">
        <f t="shared" si="13"/>
        <v>0</v>
      </c>
      <c r="V43" s="74">
        <f t="shared" si="14"/>
        <v>0</v>
      </c>
      <c r="W43" s="67"/>
      <c r="X43" s="74">
        <f t="shared" si="15"/>
        <v>0</v>
      </c>
      <c r="Y43" s="74">
        <f t="shared" si="16"/>
        <v>0</v>
      </c>
      <c r="Z43" s="121">
        <f t="shared" si="17"/>
        <v>0</v>
      </c>
      <c r="AA43" s="148" t="str">
        <f t="shared" si="18"/>
        <v>OK</v>
      </c>
    </row>
    <row r="44" spans="1:27" ht="12" customHeight="1">
      <c r="A44" s="112"/>
      <c r="B44" s="93" t="s">
        <v>56</v>
      </c>
      <c r="C44" s="95"/>
      <c r="D44" s="67">
        <v>25</v>
      </c>
      <c r="E44" s="76"/>
      <c r="F44" s="76">
        <v>0</v>
      </c>
      <c r="G44" s="74">
        <f t="shared" si="0"/>
        <v>0</v>
      </c>
      <c r="H44" s="96">
        <f t="shared" si="1"/>
        <v>0</v>
      </c>
      <c r="I44" s="74">
        <f t="shared" si="2"/>
        <v>0</v>
      </c>
      <c r="J44" s="71">
        <f t="shared" si="3"/>
        <v>0</v>
      </c>
      <c r="K44" s="74">
        <f t="shared" si="4"/>
        <v>0</v>
      </c>
      <c r="L44" s="96">
        <f t="shared" si="5"/>
        <v>0</v>
      </c>
      <c r="M44" s="74">
        <f t="shared" si="6"/>
        <v>0</v>
      </c>
      <c r="N44" s="74">
        <f t="shared" si="7"/>
        <v>0</v>
      </c>
      <c r="O44" s="74">
        <f t="shared" si="8"/>
        <v>0</v>
      </c>
      <c r="P44" s="67"/>
      <c r="Q44" s="74">
        <f t="shared" si="9"/>
        <v>0</v>
      </c>
      <c r="R44" s="74">
        <f t="shared" si="10"/>
        <v>0</v>
      </c>
      <c r="S44" s="96">
        <f t="shared" si="11"/>
        <v>0</v>
      </c>
      <c r="T44" s="74">
        <f t="shared" si="12"/>
        <v>0</v>
      </c>
      <c r="U44" s="74">
        <f t="shared" si="13"/>
        <v>0</v>
      </c>
      <c r="V44" s="74">
        <f t="shared" si="14"/>
        <v>0</v>
      </c>
      <c r="W44" s="67"/>
      <c r="X44" s="74">
        <f t="shared" si="15"/>
        <v>0</v>
      </c>
      <c r="Y44" s="74">
        <f t="shared" si="16"/>
        <v>0</v>
      </c>
      <c r="Z44" s="121">
        <f t="shared" si="17"/>
        <v>0</v>
      </c>
      <c r="AA44" s="148" t="str">
        <f t="shared" si="18"/>
        <v>OK</v>
      </c>
    </row>
    <row r="45" spans="1:27" ht="12" customHeight="1">
      <c r="A45" s="112"/>
      <c r="B45" s="93" t="s">
        <v>56</v>
      </c>
      <c r="C45" s="95"/>
      <c r="D45" s="67">
        <v>25</v>
      </c>
      <c r="E45" s="76"/>
      <c r="F45" s="76">
        <v>0</v>
      </c>
      <c r="G45" s="74">
        <f t="shared" si="0"/>
        <v>0</v>
      </c>
      <c r="H45" s="96">
        <f t="shared" si="1"/>
        <v>0</v>
      </c>
      <c r="I45" s="74">
        <f t="shared" si="2"/>
        <v>0</v>
      </c>
      <c r="J45" s="71">
        <f t="shared" si="3"/>
        <v>0</v>
      </c>
      <c r="K45" s="74">
        <f t="shared" si="4"/>
        <v>0</v>
      </c>
      <c r="L45" s="96">
        <f t="shared" si="5"/>
        <v>0</v>
      </c>
      <c r="M45" s="74">
        <f t="shared" si="6"/>
        <v>0</v>
      </c>
      <c r="N45" s="74">
        <f t="shared" si="7"/>
        <v>0</v>
      </c>
      <c r="O45" s="74">
        <f t="shared" si="8"/>
        <v>0</v>
      </c>
      <c r="P45" s="67"/>
      <c r="Q45" s="74">
        <f t="shared" si="9"/>
        <v>0</v>
      </c>
      <c r="R45" s="74">
        <f t="shared" si="10"/>
        <v>0</v>
      </c>
      <c r="S45" s="96">
        <f t="shared" si="11"/>
        <v>0</v>
      </c>
      <c r="T45" s="74">
        <f t="shared" si="12"/>
        <v>0</v>
      </c>
      <c r="U45" s="74">
        <f t="shared" si="13"/>
        <v>0</v>
      </c>
      <c r="V45" s="74">
        <f t="shared" si="14"/>
        <v>0</v>
      </c>
      <c r="W45" s="67"/>
      <c r="X45" s="74">
        <f t="shared" si="15"/>
        <v>0</v>
      </c>
      <c r="Y45" s="74">
        <f t="shared" si="16"/>
        <v>0</v>
      </c>
      <c r="Z45" s="121">
        <f t="shared" si="17"/>
        <v>0</v>
      </c>
      <c r="AA45" s="148" t="str">
        <f t="shared" si="18"/>
        <v>OK</v>
      </c>
    </row>
    <row r="46" spans="1:27" ht="12" customHeight="1">
      <c r="A46" s="112"/>
      <c r="B46" s="93" t="s">
        <v>56</v>
      </c>
      <c r="C46" s="95"/>
      <c r="D46" s="67">
        <v>25</v>
      </c>
      <c r="E46" s="76"/>
      <c r="F46" s="76">
        <v>0</v>
      </c>
      <c r="G46" s="74">
        <f t="shared" si="0"/>
        <v>0</v>
      </c>
      <c r="H46" s="96">
        <f t="shared" si="1"/>
        <v>0</v>
      </c>
      <c r="I46" s="74">
        <f t="shared" si="2"/>
        <v>0</v>
      </c>
      <c r="J46" s="71">
        <f t="shared" si="3"/>
        <v>0</v>
      </c>
      <c r="K46" s="74">
        <f t="shared" si="4"/>
        <v>0</v>
      </c>
      <c r="L46" s="96">
        <f t="shared" si="5"/>
        <v>0</v>
      </c>
      <c r="M46" s="74">
        <f t="shared" si="6"/>
        <v>0</v>
      </c>
      <c r="N46" s="74">
        <f t="shared" si="7"/>
        <v>0</v>
      </c>
      <c r="O46" s="74">
        <f t="shared" si="8"/>
        <v>0</v>
      </c>
      <c r="P46" s="67"/>
      <c r="Q46" s="74">
        <f t="shared" si="9"/>
        <v>0</v>
      </c>
      <c r="R46" s="74">
        <f t="shared" si="10"/>
        <v>0</v>
      </c>
      <c r="S46" s="96">
        <f t="shared" si="11"/>
        <v>0</v>
      </c>
      <c r="T46" s="74">
        <f t="shared" si="12"/>
        <v>0</v>
      </c>
      <c r="U46" s="74">
        <f t="shared" si="13"/>
        <v>0</v>
      </c>
      <c r="V46" s="74">
        <f t="shared" si="14"/>
        <v>0</v>
      </c>
      <c r="W46" s="67"/>
      <c r="X46" s="74">
        <f t="shared" si="15"/>
        <v>0</v>
      </c>
      <c r="Y46" s="74">
        <f t="shared" si="16"/>
        <v>0</v>
      </c>
      <c r="Z46" s="121">
        <f t="shared" si="17"/>
        <v>0</v>
      </c>
      <c r="AA46" s="148" t="str">
        <f t="shared" si="18"/>
        <v>OK</v>
      </c>
    </row>
    <row r="47" spans="1:27" ht="12" customHeight="1">
      <c r="A47" s="112"/>
      <c r="B47" s="93" t="s">
        <v>56</v>
      </c>
      <c r="C47" s="95"/>
      <c r="D47" s="67">
        <v>25</v>
      </c>
      <c r="E47" s="76"/>
      <c r="F47" s="76">
        <v>0</v>
      </c>
      <c r="G47" s="74">
        <f t="shared" si="0"/>
        <v>0</v>
      </c>
      <c r="H47" s="96">
        <f t="shared" si="1"/>
        <v>0</v>
      </c>
      <c r="I47" s="74">
        <f t="shared" si="2"/>
        <v>0</v>
      </c>
      <c r="J47" s="71">
        <f t="shared" si="3"/>
        <v>0</v>
      </c>
      <c r="K47" s="74">
        <f t="shared" si="4"/>
        <v>0</v>
      </c>
      <c r="L47" s="96">
        <f t="shared" si="5"/>
        <v>0</v>
      </c>
      <c r="M47" s="74">
        <f t="shared" si="6"/>
        <v>0</v>
      </c>
      <c r="N47" s="74">
        <f t="shared" si="7"/>
        <v>0</v>
      </c>
      <c r="O47" s="74">
        <f t="shared" si="8"/>
        <v>0</v>
      </c>
      <c r="P47" s="67"/>
      <c r="Q47" s="74">
        <f t="shared" si="9"/>
        <v>0</v>
      </c>
      <c r="R47" s="74">
        <f t="shared" si="10"/>
        <v>0</v>
      </c>
      <c r="S47" s="96">
        <f t="shared" si="11"/>
        <v>0</v>
      </c>
      <c r="T47" s="74">
        <f t="shared" si="12"/>
        <v>0</v>
      </c>
      <c r="U47" s="74">
        <f t="shared" si="13"/>
        <v>0</v>
      </c>
      <c r="V47" s="74">
        <f t="shared" si="14"/>
        <v>0</v>
      </c>
      <c r="W47" s="67"/>
      <c r="X47" s="74">
        <f t="shared" si="15"/>
        <v>0</v>
      </c>
      <c r="Y47" s="74">
        <f t="shared" si="16"/>
        <v>0</v>
      </c>
      <c r="Z47" s="121">
        <f t="shared" si="17"/>
        <v>0</v>
      </c>
      <c r="AA47" s="148" t="str">
        <f t="shared" si="18"/>
        <v>OK</v>
      </c>
    </row>
    <row r="48" spans="1:27" ht="12.75">
      <c r="A48" s="112"/>
      <c r="B48" s="93" t="s">
        <v>56</v>
      </c>
      <c r="C48" s="95"/>
      <c r="D48" s="67">
        <v>25</v>
      </c>
      <c r="E48" s="76"/>
      <c r="F48" s="76">
        <v>0</v>
      </c>
      <c r="G48" s="74">
        <f t="shared" si="0"/>
        <v>0</v>
      </c>
      <c r="H48" s="96">
        <f t="shared" si="1"/>
        <v>0</v>
      </c>
      <c r="I48" s="74">
        <f t="shared" si="2"/>
        <v>0</v>
      </c>
      <c r="J48" s="71">
        <f t="shared" si="3"/>
        <v>0</v>
      </c>
      <c r="K48" s="74">
        <f t="shared" si="4"/>
        <v>0</v>
      </c>
      <c r="L48" s="96">
        <f t="shared" si="5"/>
        <v>0</v>
      </c>
      <c r="M48" s="74">
        <f t="shared" si="6"/>
        <v>0</v>
      </c>
      <c r="N48" s="74">
        <f t="shared" si="7"/>
        <v>0</v>
      </c>
      <c r="O48" s="74">
        <f t="shared" si="8"/>
        <v>0</v>
      </c>
      <c r="P48" s="67"/>
      <c r="Q48" s="74">
        <f t="shared" si="9"/>
        <v>0</v>
      </c>
      <c r="R48" s="74">
        <f t="shared" si="10"/>
        <v>0</v>
      </c>
      <c r="S48" s="96">
        <f t="shared" si="11"/>
        <v>0</v>
      </c>
      <c r="T48" s="74">
        <f t="shared" si="12"/>
        <v>0</v>
      </c>
      <c r="U48" s="74">
        <f t="shared" si="13"/>
        <v>0</v>
      </c>
      <c r="V48" s="74">
        <f t="shared" si="14"/>
        <v>0</v>
      </c>
      <c r="W48" s="67"/>
      <c r="X48" s="74">
        <f t="shared" si="15"/>
        <v>0</v>
      </c>
      <c r="Y48" s="74">
        <f t="shared" si="16"/>
        <v>0</v>
      </c>
      <c r="Z48" s="121">
        <f t="shared" si="17"/>
        <v>0</v>
      </c>
      <c r="AA48" s="148" t="str">
        <f t="shared" si="18"/>
        <v>OK</v>
      </c>
    </row>
    <row r="49" spans="1:27" ht="12.75">
      <c r="A49" s="112"/>
      <c r="B49" s="93" t="s">
        <v>56</v>
      </c>
      <c r="C49" s="95"/>
      <c r="D49" s="67">
        <v>25</v>
      </c>
      <c r="E49" s="76"/>
      <c r="F49" s="76">
        <v>0</v>
      </c>
      <c r="G49" s="74">
        <f t="shared" si="0"/>
        <v>0</v>
      </c>
      <c r="H49" s="96">
        <f t="shared" si="1"/>
        <v>0</v>
      </c>
      <c r="I49" s="74">
        <f t="shared" si="2"/>
        <v>0</v>
      </c>
      <c r="J49" s="71">
        <f t="shared" si="3"/>
        <v>0</v>
      </c>
      <c r="K49" s="74">
        <f t="shared" si="4"/>
        <v>0</v>
      </c>
      <c r="L49" s="96">
        <f t="shared" si="5"/>
        <v>0</v>
      </c>
      <c r="M49" s="74">
        <f t="shared" si="6"/>
        <v>0</v>
      </c>
      <c r="N49" s="74">
        <f t="shared" si="7"/>
        <v>0</v>
      </c>
      <c r="O49" s="74">
        <f t="shared" si="8"/>
        <v>0</v>
      </c>
      <c r="P49" s="67"/>
      <c r="Q49" s="74">
        <f t="shared" si="9"/>
        <v>0</v>
      </c>
      <c r="R49" s="74">
        <f t="shared" si="10"/>
        <v>0</v>
      </c>
      <c r="S49" s="96">
        <f t="shared" si="11"/>
        <v>0</v>
      </c>
      <c r="T49" s="74">
        <f t="shared" si="12"/>
        <v>0</v>
      </c>
      <c r="U49" s="74">
        <f t="shared" si="13"/>
        <v>0</v>
      </c>
      <c r="V49" s="74">
        <f t="shared" si="14"/>
        <v>0</v>
      </c>
      <c r="W49" s="67"/>
      <c r="X49" s="74">
        <f t="shared" si="15"/>
        <v>0</v>
      </c>
      <c r="Y49" s="74">
        <f t="shared" si="16"/>
        <v>0</v>
      </c>
      <c r="Z49" s="121">
        <f t="shared" si="17"/>
        <v>0</v>
      </c>
      <c r="AA49" s="148" t="str">
        <f t="shared" si="18"/>
        <v>OK</v>
      </c>
    </row>
    <row r="50" spans="1:27" ht="12.75">
      <c r="A50" s="112"/>
      <c r="B50" s="93" t="s">
        <v>56</v>
      </c>
      <c r="C50" s="95"/>
      <c r="D50" s="67">
        <v>25</v>
      </c>
      <c r="E50" s="76"/>
      <c r="F50" s="76">
        <v>0</v>
      </c>
      <c r="G50" s="74">
        <f t="shared" si="0"/>
        <v>0</v>
      </c>
      <c r="H50" s="96">
        <f t="shared" si="1"/>
        <v>0</v>
      </c>
      <c r="I50" s="97">
        <f t="shared" si="2"/>
        <v>0</v>
      </c>
      <c r="J50" s="71">
        <f t="shared" si="3"/>
        <v>0</v>
      </c>
      <c r="K50" s="87">
        <f t="shared" si="4"/>
        <v>0</v>
      </c>
      <c r="L50" s="98">
        <f t="shared" si="5"/>
        <v>0</v>
      </c>
      <c r="M50" s="97">
        <f t="shared" si="6"/>
        <v>0</v>
      </c>
      <c r="N50" s="87">
        <f t="shared" si="7"/>
        <v>0</v>
      </c>
      <c r="O50" s="87">
        <f t="shared" si="8"/>
        <v>0</v>
      </c>
      <c r="P50" s="67"/>
      <c r="Q50" s="87">
        <f t="shared" si="9"/>
        <v>0</v>
      </c>
      <c r="R50" s="87">
        <f t="shared" si="10"/>
        <v>0</v>
      </c>
      <c r="S50" s="98">
        <f t="shared" si="11"/>
        <v>0</v>
      </c>
      <c r="T50" s="97">
        <f t="shared" si="12"/>
        <v>0</v>
      </c>
      <c r="U50" s="87">
        <f t="shared" si="13"/>
        <v>0</v>
      </c>
      <c r="V50" s="87">
        <f t="shared" si="14"/>
        <v>0</v>
      </c>
      <c r="W50" s="67"/>
      <c r="X50" s="87">
        <f t="shared" si="15"/>
        <v>0</v>
      </c>
      <c r="Y50" s="87">
        <f t="shared" si="16"/>
        <v>0</v>
      </c>
      <c r="Z50" s="122">
        <f t="shared" si="17"/>
        <v>0</v>
      </c>
      <c r="AA50" s="148" t="str">
        <f t="shared" si="18"/>
        <v>OK</v>
      </c>
    </row>
    <row r="51" spans="1:27" ht="12.75">
      <c r="A51" s="109"/>
      <c r="D51" s="64"/>
      <c r="E51" s="64"/>
      <c r="F51" s="73"/>
      <c r="G51" s="73"/>
      <c r="H51" s="92"/>
      <c r="I51" s="74"/>
      <c r="J51" s="74"/>
      <c r="K51" s="74"/>
      <c r="L51" s="96"/>
      <c r="M51" s="74"/>
      <c r="N51" s="74"/>
      <c r="O51" s="74"/>
      <c r="P51" s="74"/>
      <c r="Q51" s="74"/>
      <c r="R51" s="74"/>
      <c r="S51" s="96"/>
      <c r="T51" s="74"/>
      <c r="U51" s="74"/>
      <c r="V51" s="74"/>
      <c r="W51" s="74"/>
      <c r="X51" s="74"/>
      <c r="Y51" s="74"/>
      <c r="Z51" s="121"/>
      <c r="AA51" s="147"/>
    </row>
    <row r="52" spans="1:27" ht="13.5" thickBot="1">
      <c r="A52" s="113" t="s">
        <v>59</v>
      </c>
      <c r="B52" s="56"/>
      <c r="C52" s="56"/>
      <c r="D52" s="64"/>
      <c r="E52" s="64"/>
      <c r="F52" s="73"/>
      <c r="G52" s="73"/>
      <c r="H52" s="92"/>
      <c r="I52" s="75">
        <f>SUM(I8:I50)</f>
        <v>0</v>
      </c>
      <c r="J52" s="74"/>
      <c r="K52" s="75">
        <f>SUM(K8:K50)</f>
        <v>0</v>
      </c>
      <c r="L52" s="99">
        <f>SUM(L8:L50)</f>
        <v>0</v>
      </c>
      <c r="M52" s="75">
        <f>SUM(M8:M50)</f>
        <v>0</v>
      </c>
      <c r="N52" s="75">
        <f>SUM(N8:N50)</f>
        <v>0</v>
      </c>
      <c r="O52" s="75">
        <f aca="true" t="shared" si="38" ref="O52:U52">SUM(O8:O50)</f>
        <v>0</v>
      </c>
      <c r="P52" s="74"/>
      <c r="Q52" s="75">
        <f t="shared" si="38"/>
        <v>0</v>
      </c>
      <c r="R52" s="75">
        <f t="shared" si="38"/>
        <v>0</v>
      </c>
      <c r="S52" s="99">
        <f t="shared" si="38"/>
        <v>0</v>
      </c>
      <c r="T52" s="75">
        <f t="shared" si="38"/>
        <v>0</v>
      </c>
      <c r="U52" s="75">
        <f t="shared" si="38"/>
        <v>0</v>
      </c>
      <c r="V52" s="75">
        <f>SUM(V8:V50)</f>
        <v>0</v>
      </c>
      <c r="W52" s="74"/>
      <c r="X52" s="75">
        <f>SUM(X8:X50)</f>
        <v>0</v>
      </c>
      <c r="Y52" s="75">
        <f>SUM(Y8:Y50)</f>
        <v>0</v>
      </c>
      <c r="Z52" s="123">
        <f>SUM(Z8:Z50)</f>
        <v>0</v>
      </c>
      <c r="AA52" s="147"/>
    </row>
    <row r="53" spans="1:27" ht="14.25" thickBot="1" thickTop="1">
      <c r="A53" s="117"/>
      <c r="B53" s="114"/>
      <c r="C53" s="114"/>
      <c r="D53" s="115"/>
      <c r="E53" s="115"/>
      <c r="F53" s="116"/>
      <c r="G53" s="116"/>
      <c r="H53" s="85"/>
      <c r="I53" s="85"/>
      <c r="J53" s="85"/>
      <c r="K53" s="85"/>
      <c r="L53" s="85"/>
      <c r="M53" s="86"/>
      <c r="N53" s="86"/>
      <c r="O53" s="86"/>
      <c r="P53" s="86"/>
      <c r="Q53" s="86"/>
      <c r="R53" s="86"/>
      <c r="S53" s="86"/>
      <c r="T53" s="86"/>
      <c r="U53" s="86"/>
      <c r="V53" s="86"/>
      <c r="W53" s="86"/>
      <c r="X53" s="86"/>
      <c r="Y53" s="86"/>
      <c r="Z53" s="124"/>
      <c r="AA53" s="149"/>
    </row>
    <row r="54" spans="4:26" ht="12.75">
      <c r="D54" s="64"/>
      <c r="E54" s="64"/>
      <c r="F54" s="73"/>
      <c r="G54" s="73"/>
      <c r="H54" s="74"/>
      <c r="I54" s="74"/>
      <c r="J54" s="74"/>
      <c r="K54" s="74"/>
      <c r="L54" s="74"/>
      <c r="M54" s="54"/>
      <c r="N54" s="54"/>
      <c r="O54" s="54"/>
      <c r="P54" s="54"/>
      <c r="Q54" s="54"/>
      <c r="R54" s="54"/>
      <c r="S54" s="54"/>
      <c r="T54" s="54"/>
      <c r="U54" s="54"/>
      <c r="V54" s="54"/>
      <c r="W54" s="54"/>
      <c r="X54" s="54"/>
      <c r="Y54" s="54"/>
      <c r="Z54" s="54"/>
    </row>
    <row r="55" spans="4:26" ht="12.75">
      <c r="D55" s="64"/>
      <c r="E55" s="64"/>
      <c r="F55" s="73"/>
      <c r="G55" s="73"/>
      <c r="H55" s="74"/>
      <c r="I55" s="74"/>
      <c r="J55" s="74"/>
      <c r="K55" s="74"/>
      <c r="L55" s="74"/>
      <c r="M55" s="54"/>
      <c r="N55" s="54"/>
      <c r="O55" s="54"/>
      <c r="P55" s="54"/>
      <c r="Q55" s="54"/>
      <c r="R55" s="54"/>
      <c r="S55" s="54"/>
      <c r="T55" s="54"/>
      <c r="U55" s="54"/>
      <c r="V55" s="54"/>
      <c r="W55" s="54"/>
      <c r="X55" s="54"/>
      <c r="Y55" s="54"/>
      <c r="Z55" s="54"/>
    </row>
    <row r="56" spans="4:26" ht="12.75">
      <c r="D56" s="64"/>
      <c r="E56" s="64"/>
      <c r="F56" s="73"/>
      <c r="G56" s="73"/>
      <c r="H56" s="74"/>
      <c r="I56" s="74"/>
      <c r="J56" s="74"/>
      <c r="K56" s="74"/>
      <c r="L56" s="74"/>
      <c r="M56" s="54"/>
      <c r="N56" s="54"/>
      <c r="O56" s="54"/>
      <c r="P56" s="54"/>
      <c r="Q56" s="54"/>
      <c r="R56" s="54"/>
      <c r="S56" s="54"/>
      <c r="T56" s="54"/>
      <c r="U56" s="54"/>
      <c r="V56" s="54"/>
      <c r="W56" s="54"/>
      <c r="X56" s="54"/>
      <c r="Y56" s="54"/>
      <c r="Z56" s="54"/>
    </row>
    <row r="57" spans="4:26" ht="12.75">
      <c r="D57" s="64"/>
      <c r="E57" s="64"/>
      <c r="F57" s="73"/>
      <c r="G57" s="73"/>
      <c r="H57" s="74"/>
      <c r="I57" s="74"/>
      <c r="J57" s="74"/>
      <c r="K57" s="74"/>
      <c r="L57" s="74"/>
      <c r="M57" s="54"/>
      <c r="N57" s="54"/>
      <c r="O57" s="54"/>
      <c r="P57" s="54"/>
      <c r="Q57" s="54"/>
      <c r="R57" s="54"/>
      <c r="S57" s="54"/>
      <c r="T57" s="54"/>
      <c r="U57" s="54"/>
      <c r="V57" s="54"/>
      <c r="W57" s="54"/>
      <c r="X57" s="54"/>
      <c r="Y57" s="54"/>
      <c r="Z57" s="54"/>
    </row>
    <row r="58" spans="4:26" ht="12.75">
      <c r="D58" s="64"/>
      <c r="E58" s="64"/>
      <c r="F58" s="73"/>
      <c r="G58" s="73"/>
      <c r="H58" s="74"/>
      <c r="I58" s="74"/>
      <c r="J58" s="74"/>
      <c r="K58" s="74"/>
      <c r="L58" s="74"/>
      <c r="M58" s="54"/>
      <c r="N58" s="54"/>
      <c r="O58" s="54"/>
      <c r="P58" s="54"/>
      <c r="Q58" s="54"/>
      <c r="R58" s="54"/>
      <c r="S58" s="54"/>
      <c r="T58" s="54"/>
      <c r="U58" s="54"/>
      <c r="V58" s="54"/>
      <c r="W58" s="54"/>
      <c r="X58" s="54"/>
      <c r="Y58" s="54"/>
      <c r="Z58" s="54"/>
    </row>
    <row r="59" spans="4:12" ht="12.75">
      <c r="D59" s="64"/>
      <c r="E59" s="64"/>
      <c r="F59" s="73"/>
      <c r="G59" s="73"/>
      <c r="H59" s="73"/>
      <c r="I59" s="73"/>
      <c r="J59" s="73"/>
      <c r="K59" s="73"/>
      <c r="L59" s="73"/>
    </row>
    <row r="60" spans="4:12" ht="12.75">
      <c r="D60" s="64"/>
      <c r="E60" s="64"/>
      <c r="F60" s="73"/>
      <c r="G60" s="73"/>
      <c r="H60" s="73"/>
      <c r="I60" s="73"/>
      <c r="J60" s="73"/>
      <c r="K60" s="73"/>
      <c r="L60" s="73"/>
    </row>
    <row r="61" spans="4:12" ht="12.75">
      <c r="D61" s="64"/>
      <c r="E61" s="64"/>
      <c r="F61" s="73"/>
      <c r="G61" s="73"/>
      <c r="H61" s="73"/>
      <c r="I61" s="73"/>
      <c r="J61" s="73"/>
      <c r="K61" s="73"/>
      <c r="L61" s="73"/>
    </row>
    <row r="62" spans="4:12" ht="12.75">
      <c r="D62" s="64"/>
      <c r="E62" s="64"/>
      <c r="F62" s="73"/>
      <c r="G62" s="73"/>
      <c r="H62" s="73"/>
      <c r="I62" s="73"/>
      <c r="J62" s="73"/>
      <c r="K62" s="73"/>
      <c r="L62" s="73"/>
    </row>
    <row r="63" spans="4:12" ht="12.75">
      <c r="D63" s="64"/>
      <c r="E63" s="64"/>
      <c r="F63" s="73"/>
      <c r="G63" s="73"/>
      <c r="H63" s="73"/>
      <c r="I63" s="73"/>
      <c r="J63" s="73"/>
      <c r="K63" s="73"/>
      <c r="L63" s="73"/>
    </row>
    <row r="64" spans="4:12" ht="12.75">
      <c r="D64" s="64"/>
      <c r="E64" s="64"/>
      <c r="F64" s="73"/>
      <c r="G64" s="73"/>
      <c r="H64" s="73"/>
      <c r="I64" s="73"/>
      <c r="J64" s="73"/>
      <c r="K64" s="73"/>
      <c r="L64" s="73"/>
    </row>
    <row r="65" spans="4:12" ht="12.75">
      <c r="D65" s="64"/>
      <c r="E65" s="64"/>
      <c r="F65" s="73"/>
      <c r="G65" s="73"/>
      <c r="H65" s="73"/>
      <c r="I65" s="73"/>
      <c r="J65" s="73"/>
      <c r="K65" s="73"/>
      <c r="L65" s="73"/>
    </row>
    <row r="66" spans="4:12" ht="12.75">
      <c r="D66" s="64"/>
      <c r="E66" s="64"/>
      <c r="F66" s="73"/>
      <c r="G66" s="73"/>
      <c r="H66" s="73"/>
      <c r="I66" s="73"/>
      <c r="J66" s="73"/>
      <c r="K66" s="73"/>
      <c r="L66" s="73"/>
    </row>
    <row r="67" spans="4:12" ht="12.75">
      <c r="D67" s="64"/>
      <c r="E67" s="64"/>
      <c r="F67" s="73"/>
      <c r="G67" s="73"/>
      <c r="H67" s="73"/>
      <c r="I67" s="73"/>
      <c r="J67" s="73"/>
      <c r="K67" s="73"/>
      <c r="L67" s="73"/>
    </row>
    <row r="68" spans="4:12" ht="12.75">
      <c r="D68" s="64"/>
      <c r="E68" s="64"/>
      <c r="F68" s="73"/>
      <c r="G68" s="73"/>
      <c r="H68" s="73"/>
      <c r="I68" s="73"/>
      <c r="J68" s="73"/>
      <c r="K68" s="73"/>
      <c r="L68" s="73"/>
    </row>
    <row r="69" spans="4:12" ht="12.75">
      <c r="D69" s="64"/>
      <c r="E69" s="64"/>
      <c r="F69" s="73"/>
      <c r="G69" s="73"/>
      <c r="H69" s="73"/>
      <c r="I69" s="73"/>
      <c r="J69" s="73"/>
      <c r="K69" s="73"/>
      <c r="L69" s="73"/>
    </row>
    <row r="70" spans="4:12" ht="12.75">
      <c r="D70" s="64"/>
      <c r="E70" s="64"/>
      <c r="F70" s="73"/>
      <c r="G70" s="73"/>
      <c r="H70" s="73"/>
      <c r="I70" s="73"/>
      <c r="J70" s="73"/>
      <c r="K70" s="73"/>
      <c r="L70" s="73"/>
    </row>
    <row r="71" spans="4:12" ht="12.75">
      <c r="D71" s="64"/>
      <c r="E71" s="64"/>
      <c r="F71" s="73"/>
      <c r="G71" s="73"/>
      <c r="H71" s="73"/>
      <c r="I71" s="73"/>
      <c r="J71" s="73"/>
      <c r="K71" s="73"/>
      <c r="L71" s="73"/>
    </row>
    <row r="72" spans="4:12" ht="12.75">
      <c r="D72" s="64"/>
      <c r="E72" s="64"/>
      <c r="F72" s="73"/>
      <c r="G72" s="73"/>
      <c r="H72" s="73"/>
      <c r="I72" s="73"/>
      <c r="J72" s="73"/>
      <c r="K72" s="73"/>
      <c r="L72" s="73"/>
    </row>
    <row r="73" spans="4:12" ht="12.75">
      <c r="D73" s="64"/>
      <c r="E73" s="64"/>
      <c r="F73" s="73"/>
      <c r="G73" s="73"/>
      <c r="H73" s="73"/>
      <c r="I73" s="73"/>
      <c r="J73" s="73"/>
      <c r="K73" s="73"/>
      <c r="L73" s="73"/>
    </row>
    <row r="74" spans="4:12" ht="12.75">
      <c r="D74" s="64"/>
      <c r="E74" s="64"/>
      <c r="F74" s="73"/>
      <c r="G74" s="73"/>
      <c r="H74" s="73"/>
      <c r="I74" s="73"/>
      <c r="J74" s="73"/>
      <c r="K74" s="73"/>
      <c r="L74" s="73"/>
    </row>
    <row r="75" spans="4:12" ht="12.75">
      <c r="D75" s="64"/>
      <c r="E75" s="64"/>
      <c r="F75" s="73"/>
      <c r="G75" s="73"/>
      <c r="H75" s="73"/>
      <c r="I75" s="73"/>
      <c r="J75" s="73"/>
      <c r="K75" s="73"/>
      <c r="L75" s="73"/>
    </row>
    <row r="76" spans="4:12" ht="12.75">
      <c r="D76" s="64"/>
      <c r="E76" s="64"/>
      <c r="F76" s="73"/>
      <c r="G76" s="73"/>
      <c r="H76" s="73"/>
      <c r="I76" s="73"/>
      <c r="J76" s="73"/>
      <c r="K76" s="73"/>
      <c r="L76" s="73"/>
    </row>
    <row r="77" spans="4:12" ht="12.75">
      <c r="D77" s="64"/>
      <c r="E77" s="64"/>
      <c r="F77" s="73"/>
      <c r="G77" s="73"/>
      <c r="H77" s="73"/>
      <c r="I77" s="73"/>
      <c r="J77" s="73"/>
      <c r="K77" s="73"/>
      <c r="L77" s="73"/>
    </row>
    <row r="78" spans="4:12" ht="12.75">
      <c r="D78" s="64"/>
      <c r="E78" s="64"/>
      <c r="F78" s="73"/>
      <c r="G78" s="73"/>
      <c r="H78" s="73"/>
      <c r="I78" s="73"/>
      <c r="J78" s="73"/>
      <c r="K78" s="73"/>
      <c r="L78" s="73"/>
    </row>
    <row r="79" spans="4:12" ht="12.75">
      <c r="D79" s="64"/>
      <c r="E79" s="64"/>
      <c r="F79" s="73"/>
      <c r="G79" s="73"/>
      <c r="H79" s="73"/>
      <c r="I79" s="73"/>
      <c r="J79" s="73"/>
      <c r="K79" s="73"/>
      <c r="L79" s="73"/>
    </row>
    <row r="80" spans="4:12" ht="12.75">
      <c r="D80" s="64"/>
      <c r="E80" s="64"/>
      <c r="F80" s="73"/>
      <c r="G80" s="73"/>
      <c r="H80" s="73"/>
      <c r="I80" s="73"/>
      <c r="J80" s="73"/>
      <c r="K80" s="73"/>
      <c r="L80" s="73"/>
    </row>
    <row r="81" spans="4:12" ht="12.75">
      <c r="D81" s="73"/>
      <c r="E81" s="73"/>
      <c r="F81" s="73"/>
      <c r="G81" s="73"/>
      <c r="H81" s="73"/>
      <c r="I81" s="73"/>
      <c r="J81" s="73"/>
      <c r="K81" s="73"/>
      <c r="L81" s="73"/>
    </row>
    <row r="82" spans="4:12" ht="12.75">
      <c r="D82" s="73"/>
      <c r="E82" s="73"/>
      <c r="F82" s="73"/>
      <c r="G82" s="73"/>
      <c r="H82" s="73"/>
      <c r="I82" s="73"/>
      <c r="J82" s="73"/>
      <c r="K82" s="73"/>
      <c r="L82" s="73"/>
    </row>
    <row r="83" spans="4:12" ht="12.75">
      <c r="D83" s="73"/>
      <c r="E83" s="73"/>
      <c r="F83" s="73"/>
      <c r="G83" s="73"/>
      <c r="H83" s="73"/>
      <c r="I83" s="73"/>
      <c r="J83" s="73"/>
      <c r="K83" s="73"/>
      <c r="L83" s="73"/>
    </row>
    <row r="84" spans="4:12" ht="12.75">
      <c r="D84" s="73"/>
      <c r="E84" s="73"/>
      <c r="F84" s="73"/>
      <c r="G84" s="73"/>
      <c r="H84" s="73"/>
      <c r="I84" s="73"/>
      <c r="J84" s="73"/>
      <c r="K84" s="73"/>
      <c r="L84" s="73"/>
    </row>
    <row r="85" spans="4:12" ht="12.75">
      <c r="D85" s="73"/>
      <c r="E85" s="73"/>
      <c r="F85" s="73"/>
      <c r="G85" s="73"/>
      <c r="H85" s="73"/>
      <c r="I85" s="73"/>
      <c r="J85" s="73"/>
      <c r="K85" s="73"/>
      <c r="L85" s="73"/>
    </row>
    <row r="86" spans="4:12" ht="12.75">
      <c r="D86" s="73"/>
      <c r="E86" s="73"/>
      <c r="F86" s="73"/>
      <c r="G86" s="73"/>
      <c r="H86" s="73"/>
      <c r="I86" s="73"/>
      <c r="J86" s="73"/>
      <c r="K86" s="73"/>
      <c r="L86" s="73"/>
    </row>
    <row r="87" spans="4:12" ht="12.75">
      <c r="D87" s="73"/>
      <c r="E87" s="73"/>
      <c r="F87" s="73"/>
      <c r="G87" s="73"/>
      <c r="H87" s="73"/>
      <c r="I87" s="73"/>
      <c r="J87" s="73"/>
      <c r="K87" s="73"/>
      <c r="L87" s="73"/>
    </row>
    <row r="88" spans="4:12" ht="12.75">
      <c r="D88" s="73"/>
      <c r="E88" s="73"/>
      <c r="F88" s="73"/>
      <c r="G88" s="73"/>
      <c r="H88" s="73"/>
      <c r="I88" s="73"/>
      <c r="J88" s="73"/>
      <c r="K88" s="73"/>
      <c r="L88" s="73"/>
    </row>
    <row r="89" spans="4:12" ht="12.75">
      <c r="D89" s="73"/>
      <c r="E89" s="73"/>
      <c r="F89" s="73"/>
      <c r="G89" s="73"/>
      <c r="H89" s="73"/>
      <c r="I89" s="73"/>
      <c r="J89" s="73"/>
      <c r="K89" s="73"/>
      <c r="L89" s="73"/>
    </row>
    <row r="90" spans="4:12" ht="12.75">
      <c r="D90" s="73"/>
      <c r="E90" s="73"/>
      <c r="F90" s="73"/>
      <c r="G90" s="73"/>
      <c r="H90" s="73"/>
      <c r="I90" s="73"/>
      <c r="J90" s="73"/>
      <c r="K90" s="73"/>
      <c r="L90" s="73"/>
    </row>
    <row r="91" spans="4:12" ht="12.75">
      <c r="D91" s="73"/>
      <c r="E91" s="73"/>
      <c r="F91" s="73"/>
      <c r="G91" s="73"/>
      <c r="H91" s="73"/>
      <c r="I91" s="73"/>
      <c r="J91" s="73"/>
      <c r="K91" s="73"/>
      <c r="L91" s="73"/>
    </row>
    <row r="92" spans="4:12" ht="12.75">
      <c r="D92" s="73"/>
      <c r="E92" s="73"/>
      <c r="F92" s="73"/>
      <c r="G92" s="73"/>
      <c r="H92" s="73"/>
      <c r="I92" s="73"/>
      <c r="J92" s="73"/>
      <c r="K92" s="73"/>
      <c r="L92" s="73"/>
    </row>
    <row r="93" spans="4:12" ht="12.75">
      <c r="D93" s="73"/>
      <c r="E93" s="73"/>
      <c r="F93" s="73"/>
      <c r="G93" s="73"/>
      <c r="H93" s="73"/>
      <c r="I93" s="73"/>
      <c r="J93" s="73"/>
      <c r="K93" s="73"/>
      <c r="L93" s="73"/>
    </row>
    <row r="94" spans="4:12" ht="12.75">
      <c r="D94" s="73"/>
      <c r="E94" s="73"/>
      <c r="F94" s="73"/>
      <c r="G94" s="73"/>
      <c r="H94" s="73"/>
      <c r="I94" s="73"/>
      <c r="J94" s="73"/>
      <c r="K94" s="73"/>
      <c r="L94" s="73"/>
    </row>
    <row r="95" spans="4:12" ht="12.75">
      <c r="D95" s="73"/>
      <c r="E95" s="73"/>
      <c r="F95" s="73"/>
      <c r="G95" s="73"/>
      <c r="H95" s="73"/>
      <c r="I95" s="73"/>
      <c r="J95" s="73"/>
      <c r="K95" s="73"/>
      <c r="L95" s="73"/>
    </row>
    <row r="96" spans="4:12" ht="12.75">
      <c r="D96" s="73"/>
      <c r="E96" s="73"/>
      <c r="F96" s="73"/>
      <c r="G96" s="73"/>
      <c r="H96" s="73"/>
      <c r="I96" s="73"/>
      <c r="J96" s="73"/>
      <c r="K96" s="73"/>
      <c r="L96" s="73"/>
    </row>
    <row r="97" spans="4:12" ht="12.75">
      <c r="D97" s="73"/>
      <c r="E97" s="73"/>
      <c r="F97" s="73"/>
      <c r="G97" s="73"/>
      <c r="H97" s="73"/>
      <c r="I97" s="73"/>
      <c r="J97" s="73"/>
      <c r="K97" s="73"/>
      <c r="L97" s="73"/>
    </row>
    <row r="98" spans="4:12" ht="12.75">
      <c r="D98" s="73"/>
      <c r="E98" s="73"/>
      <c r="F98" s="73"/>
      <c r="G98" s="73"/>
      <c r="H98" s="73"/>
      <c r="I98" s="73"/>
      <c r="J98" s="73"/>
      <c r="K98" s="73"/>
      <c r="L98" s="73"/>
    </row>
    <row r="99" spans="4:12" ht="12.75">
      <c r="D99" s="73"/>
      <c r="E99" s="73"/>
      <c r="F99" s="73"/>
      <c r="G99" s="73"/>
      <c r="H99" s="73"/>
      <c r="I99" s="73"/>
      <c r="J99" s="73"/>
      <c r="K99" s="73"/>
      <c r="L99" s="73"/>
    </row>
    <row r="100" spans="4:12" ht="12.75">
      <c r="D100" s="73"/>
      <c r="E100" s="73"/>
      <c r="F100" s="73"/>
      <c r="G100" s="73"/>
      <c r="H100" s="73"/>
      <c r="I100" s="73"/>
      <c r="J100" s="73"/>
      <c r="K100" s="73"/>
      <c r="L100" s="73"/>
    </row>
    <row r="101" spans="4:12" ht="12.75">
      <c r="D101" s="73"/>
      <c r="E101" s="73"/>
      <c r="F101" s="73"/>
      <c r="G101" s="73"/>
      <c r="H101" s="73"/>
      <c r="I101" s="73"/>
      <c r="J101" s="73"/>
      <c r="K101" s="73"/>
      <c r="L101" s="73"/>
    </row>
    <row r="102" spans="4:12" ht="12.75">
      <c r="D102" s="73"/>
      <c r="E102" s="73"/>
      <c r="F102" s="73"/>
      <c r="G102" s="73"/>
      <c r="H102" s="73"/>
      <c r="I102" s="73"/>
      <c r="J102" s="73"/>
      <c r="K102" s="73"/>
      <c r="L102" s="73"/>
    </row>
    <row r="103" spans="4:12" ht="12.75">
      <c r="D103" s="73"/>
      <c r="E103" s="73"/>
      <c r="F103" s="73"/>
      <c r="G103" s="73"/>
      <c r="H103" s="73"/>
      <c r="I103" s="73"/>
      <c r="J103" s="73"/>
      <c r="K103" s="73"/>
      <c r="L103" s="73"/>
    </row>
    <row r="104" spans="4:12" ht="12.75">
      <c r="D104" s="73"/>
      <c r="E104" s="73"/>
      <c r="F104" s="73"/>
      <c r="G104" s="73"/>
      <c r="H104" s="73"/>
      <c r="I104" s="73"/>
      <c r="J104" s="73"/>
      <c r="K104" s="73"/>
      <c r="L104" s="73"/>
    </row>
    <row r="105" spans="4:12" ht="12.75">
      <c r="D105" s="73"/>
      <c r="E105" s="73"/>
      <c r="F105" s="73"/>
      <c r="G105" s="73"/>
      <c r="H105" s="73"/>
      <c r="I105" s="73"/>
      <c r="J105" s="73"/>
      <c r="K105" s="73"/>
      <c r="L105" s="73"/>
    </row>
    <row r="106" spans="4:12" ht="12.75">
      <c r="D106" s="73"/>
      <c r="E106" s="73"/>
      <c r="F106" s="73"/>
      <c r="G106" s="73"/>
      <c r="H106" s="73"/>
      <c r="I106" s="73"/>
      <c r="J106" s="73"/>
      <c r="K106" s="73"/>
      <c r="L106" s="73"/>
    </row>
    <row r="107" spans="4:12" ht="12.75">
      <c r="D107" s="73"/>
      <c r="E107" s="73"/>
      <c r="F107" s="73"/>
      <c r="G107" s="73"/>
      <c r="H107" s="73"/>
      <c r="I107" s="73"/>
      <c r="J107" s="73"/>
      <c r="K107" s="73"/>
      <c r="L107" s="73"/>
    </row>
    <row r="108" spans="4:12" ht="12.75">
      <c r="D108" s="73"/>
      <c r="E108" s="73"/>
      <c r="F108" s="73"/>
      <c r="G108" s="73"/>
      <c r="H108" s="73"/>
      <c r="I108" s="73"/>
      <c r="J108" s="73"/>
      <c r="K108" s="73"/>
      <c r="L108" s="73"/>
    </row>
    <row r="109" spans="4:12" ht="12.75">
      <c r="D109" s="73"/>
      <c r="E109" s="73"/>
      <c r="F109" s="73"/>
      <c r="G109" s="73"/>
      <c r="H109" s="73"/>
      <c r="I109" s="73"/>
      <c r="J109" s="73"/>
      <c r="K109" s="73"/>
      <c r="L109" s="73"/>
    </row>
    <row r="110" spans="4:12" ht="12.75">
      <c r="D110" s="73"/>
      <c r="E110" s="73"/>
      <c r="F110" s="73"/>
      <c r="G110" s="73"/>
      <c r="H110" s="73"/>
      <c r="I110" s="73"/>
      <c r="J110" s="73"/>
      <c r="K110" s="73"/>
      <c r="L110" s="73"/>
    </row>
    <row r="111" spans="4:12" ht="12.75">
      <c r="D111" s="73"/>
      <c r="E111" s="73"/>
      <c r="F111" s="73"/>
      <c r="G111" s="73"/>
      <c r="H111" s="73"/>
      <c r="I111" s="73"/>
      <c r="J111" s="73"/>
      <c r="K111" s="73"/>
      <c r="L111" s="73"/>
    </row>
    <row r="112" spans="4:12" ht="12.75">
      <c r="D112" s="73"/>
      <c r="E112" s="73"/>
      <c r="F112" s="73"/>
      <c r="G112" s="73"/>
      <c r="H112" s="73"/>
      <c r="I112" s="73"/>
      <c r="J112" s="73"/>
      <c r="K112" s="73"/>
      <c r="L112" s="73"/>
    </row>
    <row r="113" spans="4:12" ht="12.75">
      <c r="D113" s="73"/>
      <c r="E113" s="73"/>
      <c r="F113" s="73"/>
      <c r="G113" s="73"/>
      <c r="H113" s="73"/>
      <c r="I113" s="73"/>
      <c r="J113" s="73"/>
      <c r="K113" s="73"/>
      <c r="L113" s="73"/>
    </row>
    <row r="114" spans="4:12" ht="12.75">
      <c r="D114" s="73"/>
      <c r="E114" s="73"/>
      <c r="F114" s="73"/>
      <c r="G114" s="73"/>
      <c r="H114" s="73"/>
      <c r="I114" s="73"/>
      <c r="J114" s="73"/>
      <c r="K114" s="73"/>
      <c r="L114" s="73"/>
    </row>
    <row r="115" spans="4:12" ht="12.75">
      <c r="D115" s="73"/>
      <c r="E115" s="73"/>
      <c r="F115" s="73"/>
      <c r="G115" s="73"/>
      <c r="H115" s="73"/>
      <c r="I115" s="73"/>
      <c r="J115" s="73"/>
      <c r="K115" s="73"/>
      <c r="L115" s="73"/>
    </row>
    <row r="116" spans="4:12" ht="12.75">
      <c r="D116" s="73"/>
      <c r="E116" s="73"/>
      <c r="F116" s="73"/>
      <c r="G116" s="73"/>
      <c r="H116" s="73"/>
      <c r="I116" s="73"/>
      <c r="J116" s="73"/>
      <c r="K116" s="73"/>
      <c r="L116" s="73"/>
    </row>
    <row r="117" spans="4:12" ht="12.75">
      <c r="D117" s="73"/>
      <c r="E117" s="73"/>
      <c r="F117" s="73"/>
      <c r="G117" s="73"/>
      <c r="H117" s="73"/>
      <c r="I117" s="73"/>
      <c r="J117" s="73"/>
      <c r="K117" s="73"/>
      <c r="L117" s="73"/>
    </row>
    <row r="118" spans="4:12" ht="12.75">
      <c r="D118" s="73"/>
      <c r="E118" s="73"/>
      <c r="F118" s="73"/>
      <c r="G118" s="73"/>
      <c r="H118" s="73"/>
      <c r="I118" s="73"/>
      <c r="J118" s="73"/>
      <c r="K118" s="73"/>
      <c r="L118" s="73"/>
    </row>
    <row r="119" spans="4:12" ht="12.75">
      <c r="D119" s="73"/>
      <c r="E119" s="73"/>
      <c r="F119" s="73"/>
      <c r="G119" s="73"/>
      <c r="H119" s="73"/>
      <c r="I119" s="73"/>
      <c r="J119" s="73"/>
      <c r="K119" s="73"/>
      <c r="L119" s="73"/>
    </row>
    <row r="120" spans="4:12" ht="12.75">
      <c r="D120" s="73"/>
      <c r="E120" s="73"/>
      <c r="F120" s="73"/>
      <c r="G120" s="73"/>
      <c r="H120" s="73"/>
      <c r="I120" s="73"/>
      <c r="J120" s="73"/>
      <c r="K120" s="73"/>
      <c r="L120" s="73"/>
    </row>
    <row r="121" spans="4:12" ht="12.75">
      <c r="D121" s="73"/>
      <c r="E121" s="73"/>
      <c r="F121" s="73"/>
      <c r="G121" s="73"/>
      <c r="H121" s="73"/>
      <c r="I121" s="73"/>
      <c r="J121" s="73"/>
      <c r="K121" s="73"/>
      <c r="L121" s="73"/>
    </row>
    <row r="122" spans="4:12" ht="12.75">
      <c r="D122" s="73"/>
      <c r="E122" s="73"/>
      <c r="F122" s="73"/>
      <c r="G122" s="73"/>
      <c r="H122" s="73"/>
      <c r="I122" s="73"/>
      <c r="J122" s="73"/>
      <c r="K122" s="73"/>
      <c r="L122" s="73"/>
    </row>
    <row r="123" spans="4:12" ht="12.75">
      <c r="D123" s="73"/>
      <c r="E123" s="73"/>
      <c r="F123" s="73"/>
      <c r="G123" s="73"/>
      <c r="H123" s="73"/>
      <c r="I123" s="73"/>
      <c r="J123" s="73"/>
      <c r="K123" s="73"/>
      <c r="L123" s="73"/>
    </row>
    <row r="124" spans="4:12" ht="12.75">
      <c r="D124" s="73"/>
      <c r="E124" s="73"/>
      <c r="F124" s="73"/>
      <c r="G124" s="73"/>
      <c r="H124" s="73"/>
      <c r="I124" s="73"/>
      <c r="J124" s="73"/>
      <c r="K124" s="73"/>
      <c r="L124" s="73"/>
    </row>
    <row r="125" spans="4:12" ht="12.75">
      <c r="D125" s="73"/>
      <c r="E125" s="73"/>
      <c r="F125" s="73"/>
      <c r="G125" s="73"/>
      <c r="H125" s="73"/>
      <c r="I125" s="73"/>
      <c r="J125" s="73"/>
      <c r="K125" s="73"/>
      <c r="L125" s="73"/>
    </row>
    <row r="126" spans="4:12" ht="12.75">
      <c r="D126" s="73"/>
      <c r="E126" s="73"/>
      <c r="F126" s="73"/>
      <c r="G126" s="73"/>
      <c r="H126" s="73"/>
      <c r="I126" s="73"/>
      <c r="J126" s="73"/>
      <c r="K126" s="73"/>
      <c r="L126" s="73"/>
    </row>
    <row r="127" spans="4:12" ht="12.75">
      <c r="D127" s="73"/>
      <c r="E127" s="73"/>
      <c r="F127" s="73"/>
      <c r="G127" s="73"/>
      <c r="H127" s="73"/>
      <c r="I127" s="73"/>
      <c r="J127" s="73"/>
      <c r="K127" s="73"/>
      <c r="L127" s="73"/>
    </row>
    <row r="128" spans="4:12" ht="12.75">
      <c r="D128" s="73"/>
      <c r="E128" s="73"/>
      <c r="F128" s="73"/>
      <c r="G128" s="73"/>
      <c r="H128" s="73"/>
      <c r="I128" s="73"/>
      <c r="J128" s="73"/>
      <c r="K128" s="73"/>
      <c r="L128" s="73"/>
    </row>
    <row r="129" spans="4:12" ht="12.75">
      <c r="D129" s="73"/>
      <c r="E129" s="73"/>
      <c r="F129" s="73"/>
      <c r="G129" s="73"/>
      <c r="H129" s="73"/>
      <c r="I129" s="73"/>
      <c r="J129" s="73"/>
      <c r="K129" s="73"/>
      <c r="L129" s="73"/>
    </row>
    <row r="130" spans="4:12" ht="12.75">
      <c r="D130" s="73"/>
      <c r="E130" s="73"/>
      <c r="F130" s="73"/>
      <c r="G130" s="73"/>
      <c r="H130" s="73"/>
      <c r="I130" s="73"/>
      <c r="J130" s="73"/>
      <c r="K130" s="73"/>
      <c r="L130" s="73"/>
    </row>
    <row r="131" spans="4:12" ht="12.75">
      <c r="D131" s="73"/>
      <c r="E131" s="73"/>
      <c r="F131" s="73"/>
      <c r="G131" s="73"/>
      <c r="H131" s="73"/>
      <c r="I131" s="73"/>
      <c r="J131" s="73"/>
      <c r="K131" s="73"/>
      <c r="L131" s="73"/>
    </row>
    <row r="132" spans="4:12" ht="12.75">
      <c r="D132" s="73"/>
      <c r="E132" s="73"/>
      <c r="F132" s="73"/>
      <c r="G132" s="73"/>
      <c r="H132" s="73"/>
      <c r="I132" s="73"/>
      <c r="J132" s="73"/>
      <c r="K132" s="73"/>
      <c r="L132" s="73"/>
    </row>
    <row r="133" spans="4:12" ht="12.75">
      <c r="D133" s="73"/>
      <c r="E133" s="73"/>
      <c r="F133" s="73"/>
      <c r="G133" s="73"/>
      <c r="H133" s="73"/>
      <c r="I133" s="73"/>
      <c r="J133" s="73"/>
      <c r="K133" s="73"/>
      <c r="L133" s="73"/>
    </row>
    <row r="134" spans="4:12" ht="12.75">
      <c r="D134" s="73"/>
      <c r="E134" s="73"/>
      <c r="F134" s="73"/>
      <c r="G134" s="73"/>
      <c r="H134" s="73"/>
      <c r="I134" s="73"/>
      <c r="J134" s="73"/>
      <c r="K134" s="73"/>
      <c r="L134" s="73"/>
    </row>
    <row r="135" spans="4:12" ht="12.75">
      <c r="D135" s="73"/>
      <c r="E135" s="73"/>
      <c r="F135" s="73"/>
      <c r="G135" s="73"/>
      <c r="H135" s="73"/>
      <c r="I135" s="73"/>
      <c r="J135" s="73"/>
      <c r="K135" s="73"/>
      <c r="L135" s="73"/>
    </row>
    <row r="136" spans="4:12" ht="12.75">
      <c r="D136" s="73"/>
      <c r="E136" s="73"/>
      <c r="F136" s="73"/>
      <c r="G136" s="73"/>
      <c r="H136" s="73"/>
      <c r="I136" s="73"/>
      <c r="J136" s="73"/>
      <c r="K136" s="73"/>
      <c r="L136" s="73"/>
    </row>
    <row r="137" spans="4:12" ht="12.75">
      <c r="D137" s="73"/>
      <c r="E137" s="73"/>
      <c r="F137" s="73"/>
      <c r="G137" s="73"/>
      <c r="H137" s="73"/>
      <c r="I137" s="73"/>
      <c r="J137" s="73"/>
      <c r="K137" s="73"/>
      <c r="L137" s="73"/>
    </row>
    <row r="138" spans="4:12" ht="12.75">
      <c r="D138" s="73"/>
      <c r="E138" s="73"/>
      <c r="F138" s="73"/>
      <c r="G138" s="73"/>
      <c r="H138" s="73"/>
      <c r="I138" s="73"/>
      <c r="J138" s="73"/>
      <c r="K138" s="73"/>
      <c r="L138" s="73"/>
    </row>
    <row r="139" spans="4:12" ht="12.75">
      <c r="D139" s="73"/>
      <c r="E139" s="73"/>
      <c r="F139" s="73"/>
      <c r="G139" s="73"/>
      <c r="H139" s="73"/>
      <c r="I139" s="73"/>
      <c r="J139" s="73"/>
      <c r="K139" s="73"/>
      <c r="L139" s="73"/>
    </row>
    <row r="140" spans="4:12" ht="12.75">
      <c r="D140" s="73"/>
      <c r="E140" s="73"/>
      <c r="F140" s="73"/>
      <c r="G140" s="73"/>
      <c r="H140" s="73"/>
      <c r="I140" s="73"/>
      <c r="J140" s="73"/>
      <c r="K140" s="73"/>
      <c r="L140" s="73"/>
    </row>
    <row r="141" spans="4:12" ht="12.75">
      <c r="D141" s="73"/>
      <c r="E141" s="73"/>
      <c r="F141" s="73"/>
      <c r="G141" s="73"/>
      <c r="H141" s="73"/>
      <c r="I141" s="73"/>
      <c r="J141" s="73"/>
      <c r="K141" s="73"/>
      <c r="L141" s="73"/>
    </row>
    <row r="142" spans="4:12" ht="12.75">
      <c r="D142" s="73"/>
      <c r="E142" s="73"/>
      <c r="F142" s="73"/>
      <c r="G142" s="73"/>
      <c r="H142" s="73"/>
      <c r="I142" s="73"/>
      <c r="J142" s="73"/>
      <c r="K142" s="73"/>
      <c r="L142" s="73"/>
    </row>
    <row r="143" spans="4:12" ht="12.75">
      <c r="D143" s="73"/>
      <c r="E143" s="73"/>
      <c r="F143" s="73"/>
      <c r="G143" s="73"/>
      <c r="H143" s="73"/>
      <c r="I143" s="73"/>
      <c r="J143" s="73"/>
      <c r="K143" s="73"/>
      <c r="L143" s="73"/>
    </row>
    <row r="144" spans="4:12" ht="12.75">
      <c r="D144" s="73"/>
      <c r="E144" s="73"/>
      <c r="F144" s="73"/>
      <c r="G144" s="73"/>
      <c r="H144" s="73"/>
      <c r="I144" s="73"/>
      <c r="J144" s="73"/>
      <c r="K144" s="73"/>
      <c r="L144" s="73"/>
    </row>
    <row r="145" spans="4:12" ht="12.75">
      <c r="D145" s="73"/>
      <c r="E145" s="73"/>
      <c r="F145" s="73"/>
      <c r="G145" s="73"/>
      <c r="H145" s="73"/>
      <c r="I145" s="73"/>
      <c r="J145" s="73"/>
      <c r="K145" s="73"/>
      <c r="L145" s="73"/>
    </row>
    <row r="146" spans="4:12" ht="12.75">
      <c r="D146" s="73"/>
      <c r="E146" s="73"/>
      <c r="F146" s="73"/>
      <c r="G146" s="73"/>
      <c r="H146" s="73"/>
      <c r="I146" s="73"/>
      <c r="J146" s="73"/>
      <c r="K146" s="73"/>
      <c r="L146" s="73"/>
    </row>
    <row r="147" spans="4:12" ht="12.75">
      <c r="D147" s="73"/>
      <c r="E147" s="73"/>
      <c r="F147" s="73"/>
      <c r="G147" s="73"/>
      <c r="H147" s="73"/>
      <c r="I147" s="73"/>
      <c r="J147" s="73"/>
      <c r="K147" s="73"/>
      <c r="L147" s="73"/>
    </row>
    <row r="148" spans="4:12" ht="12.75">
      <c r="D148" s="73"/>
      <c r="E148" s="73"/>
      <c r="F148" s="73"/>
      <c r="G148" s="73"/>
      <c r="H148" s="73"/>
      <c r="I148" s="73"/>
      <c r="J148" s="73"/>
      <c r="K148" s="73"/>
      <c r="L148" s="73"/>
    </row>
    <row r="149" spans="4:12" ht="12.75">
      <c r="D149" s="73"/>
      <c r="E149" s="73"/>
      <c r="F149" s="73"/>
      <c r="G149" s="73"/>
      <c r="H149" s="73"/>
      <c r="I149" s="73"/>
      <c r="J149" s="73"/>
      <c r="K149" s="73"/>
      <c r="L149" s="73"/>
    </row>
    <row r="150" spans="4:12" ht="12.75">
      <c r="D150" s="73"/>
      <c r="E150" s="73"/>
      <c r="F150" s="73"/>
      <c r="G150" s="73"/>
      <c r="H150" s="73"/>
      <c r="I150" s="73"/>
      <c r="J150" s="73"/>
      <c r="K150" s="73"/>
      <c r="L150" s="73"/>
    </row>
    <row r="151" spans="4:12" ht="12.75">
      <c r="D151" s="73"/>
      <c r="E151" s="73"/>
      <c r="F151" s="73"/>
      <c r="G151" s="73"/>
      <c r="H151" s="73"/>
      <c r="I151" s="73"/>
      <c r="J151" s="73"/>
      <c r="K151" s="73"/>
      <c r="L151" s="73"/>
    </row>
    <row r="152" spans="4:12" ht="12.75">
      <c r="D152" s="73"/>
      <c r="E152" s="73"/>
      <c r="F152" s="73"/>
      <c r="G152" s="73"/>
      <c r="H152" s="73"/>
      <c r="I152" s="73"/>
      <c r="J152" s="73"/>
      <c r="K152" s="73"/>
      <c r="L152" s="73"/>
    </row>
    <row r="153" spans="4:12" ht="12.75">
      <c r="D153" s="73"/>
      <c r="E153" s="73"/>
      <c r="F153" s="73"/>
      <c r="G153" s="73"/>
      <c r="H153" s="73"/>
      <c r="I153" s="73"/>
      <c r="J153" s="73"/>
      <c r="K153" s="73"/>
      <c r="L153" s="73"/>
    </row>
    <row r="154" spans="4:12" ht="12.75">
      <c r="D154" s="73"/>
      <c r="E154" s="73"/>
      <c r="F154" s="73"/>
      <c r="G154" s="73"/>
      <c r="H154" s="73"/>
      <c r="I154" s="73"/>
      <c r="J154" s="73"/>
      <c r="K154" s="73"/>
      <c r="L154" s="73"/>
    </row>
    <row r="155" spans="4:12" ht="12.75">
      <c r="D155" s="73"/>
      <c r="E155" s="73"/>
      <c r="F155" s="73"/>
      <c r="G155" s="73"/>
      <c r="H155" s="73"/>
      <c r="I155" s="73"/>
      <c r="J155" s="73"/>
      <c r="K155" s="73"/>
      <c r="L155" s="73"/>
    </row>
    <row r="156" spans="4:12" ht="12.75">
      <c r="D156" s="73"/>
      <c r="E156" s="73"/>
      <c r="F156" s="73"/>
      <c r="G156" s="73"/>
      <c r="H156" s="73"/>
      <c r="I156" s="73"/>
      <c r="J156" s="73"/>
      <c r="K156" s="73"/>
      <c r="L156" s="73"/>
    </row>
    <row r="157" spans="4:12" ht="12.75">
      <c r="D157" s="73"/>
      <c r="E157" s="73"/>
      <c r="F157" s="73"/>
      <c r="G157" s="73"/>
      <c r="H157" s="73"/>
      <c r="I157" s="73"/>
      <c r="J157" s="73"/>
      <c r="K157" s="73"/>
      <c r="L157" s="73"/>
    </row>
    <row r="158" spans="4:12" ht="12.75">
      <c r="D158" s="73"/>
      <c r="E158" s="73"/>
      <c r="F158" s="73"/>
      <c r="G158" s="73"/>
      <c r="H158" s="73"/>
      <c r="I158" s="73"/>
      <c r="J158" s="73"/>
      <c r="K158" s="73"/>
      <c r="L158" s="73"/>
    </row>
    <row r="159" spans="4:12" ht="12.75">
      <c r="D159" s="73"/>
      <c r="E159" s="73"/>
      <c r="F159" s="73"/>
      <c r="G159" s="73"/>
      <c r="H159" s="73"/>
      <c r="I159" s="73"/>
      <c r="J159" s="73"/>
      <c r="K159" s="73"/>
      <c r="L159" s="73"/>
    </row>
    <row r="160" spans="4:12" ht="12.75">
      <c r="D160" s="73"/>
      <c r="E160" s="73"/>
      <c r="F160" s="73"/>
      <c r="G160" s="73"/>
      <c r="H160" s="73"/>
      <c r="I160" s="73"/>
      <c r="J160" s="73"/>
      <c r="K160" s="73"/>
      <c r="L160" s="73"/>
    </row>
  </sheetData>
  <printOptions horizontalCentered="1"/>
  <pageMargins left="0.25" right="0.25" top="0.5" bottom="0.5" header="0.5" footer="0.5"/>
  <pageSetup fitToHeight="1" fitToWidth="1" horizontalDpi="600" verticalDpi="600" orientation="landscape" paperSize="5" scale="54" r:id="rId1"/>
</worksheet>
</file>

<file path=xl/worksheets/sheet9.xml><?xml version="1.0" encoding="utf-8"?>
<worksheet xmlns="http://schemas.openxmlformats.org/spreadsheetml/2006/main" xmlns:r="http://schemas.openxmlformats.org/officeDocument/2006/relationships">
  <sheetPr>
    <pageSetUpPr fitToPage="1"/>
  </sheetPr>
  <dimension ref="A1:AH160"/>
  <sheetViews>
    <sheetView zoomScale="75" zoomScaleNormal="75" workbookViewId="0" topLeftCell="A1">
      <selection activeCell="A1" sqref="A1"/>
    </sheetView>
  </sheetViews>
  <sheetFormatPr defaultColWidth="9.140625" defaultRowHeight="12.75"/>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ustomWidth="1"/>
    <col min="32" max="16384" width="9.140625" style="53" customWidth="1"/>
  </cols>
  <sheetData>
    <row r="1" spans="1:31" s="81" customFormat="1" ht="18.75" customHeight="1">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c r="A2" s="69" t="s">
        <v>64</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c r="A3" s="69" t="s">
        <v>90</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27" ht="12.75">
      <c r="A5" s="105"/>
      <c r="B5" s="106" t="s">
        <v>45</v>
      </c>
      <c r="C5" s="107" t="s">
        <v>36</v>
      </c>
      <c r="D5" s="107" t="s">
        <v>38</v>
      </c>
      <c r="E5" s="107"/>
      <c r="F5" s="107" t="s">
        <v>51</v>
      </c>
      <c r="G5" s="107" t="s">
        <v>89</v>
      </c>
      <c r="H5" s="108" t="s">
        <v>47</v>
      </c>
      <c r="I5" s="104">
        <v>40178</v>
      </c>
      <c r="J5" s="100"/>
      <c r="K5" s="100"/>
      <c r="L5" s="102"/>
      <c r="M5" s="103">
        <v>40543</v>
      </c>
      <c r="N5" s="100"/>
      <c r="O5" s="101"/>
      <c r="P5" s="100"/>
      <c r="Q5" s="101"/>
      <c r="R5" s="100"/>
      <c r="S5" s="102"/>
      <c r="T5" s="103">
        <v>40908</v>
      </c>
      <c r="U5" s="100"/>
      <c r="V5" s="101"/>
      <c r="W5" s="100"/>
      <c r="X5" s="101"/>
      <c r="Y5" s="100"/>
      <c r="Z5" s="118"/>
      <c r="AA5" s="146"/>
    </row>
    <row r="6" spans="1:27" ht="12" customHeight="1" thickBot="1">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27" ht="15" customHeight="1">
      <c r="A7" s="109"/>
      <c r="B7" s="54"/>
      <c r="H7" s="88"/>
      <c r="I7" s="54"/>
      <c r="J7" s="54"/>
      <c r="K7" s="54"/>
      <c r="L7" s="91"/>
      <c r="M7" s="54"/>
      <c r="N7" s="54"/>
      <c r="O7" s="54"/>
      <c r="P7" s="54"/>
      <c r="Q7" s="54"/>
      <c r="R7" s="54"/>
      <c r="S7" s="91"/>
      <c r="T7" s="54"/>
      <c r="U7" s="54"/>
      <c r="V7" s="54"/>
      <c r="W7" s="54"/>
      <c r="X7" s="54"/>
      <c r="Y7" s="54"/>
      <c r="Z7" s="120"/>
      <c r="AA7" s="147"/>
    </row>
    <row r="8" spans="1:27" ht="15" customHeight="1">
      <c r="A8" s="110" t="s">
        <v>277</v>
      </c>
      <c r="B8" s="93">
        <v>36526</v>
      </c>
      <c r="C8" s="130"/>
      <c r="D8" s="67">
        <v>40</v>
      </c>
      <c r="E8" s="132">
        <v>1837811.64</v>
      </c>
      <c r="F8" s="76">
        <v>0</v>
      </c>
      <c r="G8" s="74">
        <f>+E8-F8</f>
        <v>1837811.64</v>
      </c>
      <c r="H8" s="96">
        <f>+(E8-F8)/(D8*12)</f>
        <v>3828.77425</v>
      </c>
      <c r="I8" s="74">
        <f>IF(B8&lt;$I$5,E8,0)</f>
        <v>1837811.64</v>
      </c>
      <c r="J8" s="71">
        <f>IF(B8&gt;$I$5,0,IF(($I$5-B8)/30.4375&gt;(D8*12),(D8*12),($I$5-B8)/30.4375))</f>
        <v>119.9835728952772</v>
      </c>
      <c r="K8" s="191">
        <f>IF(H8*J8&gt;I8,-I8,-H8*J8)-62.9</f>
        <v>-459452.91432443535</v>
      </c>
      <c r="L8" s="96">
        <f>+I8+K8</f>
        <v>1378358.7256755645</v>
      </c>
      <c r="M8" s="74">
        <f>IF(AND($I$5&lt;B8,B8&lt;$M$5+1),E8,0)</f>
        <v>0</v>
      </c>
      <c r="N8" s="74">
        <f>IF(AND($I$5&lt;C8,C8&lt;$M$5+1),-E8,0)</f>
        <v>0</v>
      </c>
      <c r="O8" s="74">
        <f>+I8+M8+N8</f>
        <v>1837811.64</v>
      </c>
      <c r="P8" s="67">
        <v>12</v>
      </c>
      <c r="Q8" s="74">
        <f>-H8*P8</f>
        <v>-45945.291</v>
      </c>
      <c r="R8" s="74">
        <f>IF(O8=0,0,K8+Q8)</f>
        <v>-505398.2053244354</v>
      </c>
      <c r="S8" s="96">
        <f>+O8+R8</f>
        <v>1332413.4346755645</v>
      </c>
      <c r="T8" s="74">
        <f>IF(AND($M$5&lt;B8,J8&lt;$T$5+1),E8,0)</f>
        <v>0</v>
      </c>
      <c r="U8" s="74">
        <f>IF(AND($M$5&lt;C8,C8&lt;$T$5+1),-E8,0)</f>
        <v>0</v>
      </c>
      <c r="V8" s="74">
        <f>+O8+T8+U8</f>
        <v>1837811.64</v>
      </c>
      <c r="W8" s="67">
        <v>12</v>
      </c>
      <c r="X8" s="74">
        <f>-H8*W8</f>
        <v>-45945.291</v>
      </c>
      <c r="Y8" s="74">
        <f>IF(V8=0,0,R8+X8)</f>
        <v>-551343.4963244353</v>
      </c>
      <c r="Z8" s="121">
        <f>+V8+Y8</f>
        <v>1286468.1436755646</v>
      </c>
      <c r="AA8" s="148" t="str">
        <f>IF(J8+P8+W8&lt;((D8*12)+1),"OK","ERROR")</f>
        <v>OK</v>
      </c>
    </row>
    <row r="9" spans="1:27" ht="15" customHeight="1">
      <c r="A9" s="192"/>
      <c r="B9" s="176" t="s">
        <v>56</v>
      </c>
      <c r="C9" s="178"/>
      <c r="D9" s="170">
        <v>40</v>
      </c>
      <c r="E9" s="179"/>
      <c r="F9" s="76">
        <v>0</v>
      </c>
      <c r="G9" s="74">
        <f aca="true" t="shared" si="0" ref="G9:G50">+E9-F9</f>
        <v>0</v>
      </c>
      <c r="H9" s="96">
        <f aca="true" t="shared" si="1" ref="H9:H50">+(E9-F9)/(D9*12)</f>
        <v>0</v>
      </c>
      <c r="I9" s="74">
        <f aca="true" t="shared" si="2" ref="I9:I50">IF(B9&lt;$I$5,E9,0)</f>
        <v>0</v>
      </c>
      <c r="J9" s="71">
        <f aca="true" t="shared" si="3" ref="J9:J50">IF(B9&gt;$I$5,0,IF(($I$5-B9)/30.4375&gt;(D9*12),(D9*12),($I$5-B9)/30.4375))</f>
        <v>0</v>
      </c>
      <c r="K9" s="74">
        <f aca="true" t="shared" si="4" ref="K9:K50">IF(H9*J9&gt;I9,-I9,-H9*J9)</f>
        <v>0</v>
      </c>
      <c r="L9" s="96">
        <f aca="true" t="shared" si="5" ref="L9:L50">+I9+K9</f>
        <v>0</v>
      </c>
      <c r="M9" s="74">
        <f aca="true" t="shared" si="6" ref="M9:M50">IF(AND($I$5&lt;B9,B9&lt;$M$5+1),E9,0)</f>
        <v>0</v>
      </c>
      <c r="N9" s="74">
        <f aca="true" t="shared" si="7" ref="N9:N50">IF(AND($I$5&lt;C9,C9&lt;$M$5+1),-E9,0)</f>
        <v>0</v>
      </c>
      <c r="O9" s="74">
        <f aca="true" t="shared" si="8" ref="O9:O50">+I9+M9+N9</f>
        <v>0</v>
      </c>
      <c r="P9" s="67"/>
      <c r="Q9" s="74">
        <f aca="true" t="shared" si="9" ref="Q9:Q50">-H9*P9</f>
        <v>0</v>
      </c>
      <c r="R9" s="74">
        <f aca="true" t="shared" si="10" ref="R9:R50">IF(O9=0,0,K9+Q9)</f>
        <v>0</v>
      </c>
      <c r="S9" s="96">
        <f aca="true" t="shared" si="11" ref="S9:S50">+O9+R9</f>
        <v>0</v>
      </c>
      <c r="T9" s="74">
        <f aca="true" t="shared" si="12" ref="T9:T50">IF(AND($M$5&lt;B9,J9&lt;$T$5+1),E9,0)</f>
        <v>0</v>
      </c>
      <c r="U9" s="74">
        <f aca="true" t="shared" si="13" ref="U9:U50">IF(AND($M$5&lt;C9,C9&lt;$T$5+1),-E9,0)</f>
        <v>0</v>
      </c>
      <c r="V9" s="74">
        <f aca="true" t="shared" si="14" ref="V9:V50">+O9+T9+U9</f>
        <v>0</v>
      </c>
      <c r="W9" s="67"/>
      <c r="X9" s="74">
        <f aca="true" t="shared" si="15" ref="X9:X50">-H9*W9</f>
        <v>0</v>
      </c>
      <c r="Y9" s="74">
        <f aca="true" t="shared" si="16" ref="Y9:Y50">IF(V9=0,0,R9+X9)</f>
        <v>0</v>
      </c>
      <c r="Z9" s="121">
        <f aca="true" t="shared" si="17" ref="Z9:Z50">+V9+Y9</f>
        <v>0</v>
      </c>
      <c r="AA9" s="148" t="str">
        <f aca="true" t="shared" si="18" ref="AA9:AA50">IF(J9+P9+W9&lt;((D9*12)+1),"OK","ERROR")</f>
        <v>OK</v>
      </c>
    </row>
    <row r="10" spans="1:27" ht="15" customHeight="1">
      <c r="A10" s="192"/>
      <c r="B10" s="176" t="s">
        <v>56</v>
      </c>
      <c r="C10" s="95"/>
      <c r="D10" s="67">
        <v>40</v>
      </c>
      <c r="E10" s="179"/>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s="61" customFormat="1" ht="13.5" customHeight="1">
      <c r="A11" s="192"/>
      <c r="B11" s="176" t="s">
        <v>56</v>
      </c>
      <c r="C11" s="95"/>
      <c r="D11" s="67">
        <v>40</v>
      </c>
      <c r="E11" s="179"/>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c r="AB11" s="55"/>
      <c r="AC11" s="55"/>
      <c r="AD11" s="55"/>
      <c r="AE11" s="55"/>
    </row>
    <row r="12" spans="1:31" s="61" customFormat="1" ht="13.5" customHeight="1">
      <c r="A12" s="193"/>
      <c r="B12" s="180" t="s">
        <v>56</v>
      </c>
      <c r="C12" s="130"/>
      <c r="D12" s="67">
        <v>40</v>
      </c>
      <c r="E12" s="181"/>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c r="AB12" s="55"/>
      <c r="AC12" s="59"/>
      <c r="AD12" s="55"/>
      <c r="AE12" s="59"/>
    </row>
    <row r="13" spans="1:34" ht="12.75" customHeight="1">
      <c r="A13" s="193"/>
      <c r="B13" s="180" t="s">
        <v>56</v>
      </c>
      <c r="C13" s="130" t="s">
        <v>56</v>
      </c>
      <c r="D13" s="67">
        <v>40</v>
      </c>
      <c r="E13" s="179"/>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c r="AF13" s="5"/>
      <c r="AG13" s="5"/>
      <c r="AH13" s="5"/>
    </row>
    <row r="14" spans="1:34" ht="12.75" customHeight="1">
      <c r="A14" s="193"/>
      <c r="B14" s="180" t="s">
        <v>56</v>
      </c>
      <c r="C14" s="130" t="s">
        <v>56</v>
      </c>
      <c r="D14" s="67">
        <v>40</v>
      </c>
      <c r="E14" s="181"/>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c r="AF14" s="5"/>
      <c r="AG14" s="5"/>
      <c r="AH14" s="5"/>
    </row>
    <row r="15" spans="1:34" ht="12.75" customHeight="1">
      <c r="A15" s="193"/>
      <c r="B15" s="180" t="s">
        <v>56</v>
      </c>
      <c r="C15" s="95"/>
      <c r="D15" s="67">
        <v>40</v>
      </c>
      <c r="E15" s="179"/>
      <c r="F15" s="76">
        <v>0</v>
      </c>
      <c r="G15" s="74">
        <f aca="true" t="shared" si="19" ref="G15:G26">+E15-F15</f>
        <v>0</v>
      </c>
      <c r="H15" s="96">
        <f aca="true" t="shared" si="20" ref="H15:H26">+(E15-F15)/(D15*12)</f>
        <v>0</v>
      </c>
      <c r="I15" s="74">
        <f aca="true" t="shared" si="21" ref="I15:I26">IF(B15&lt;$I$5,E15,0)</f>
        <v>0</v>
      </c>
      <c r="J15" s="71">
        <f aca="true" t="shared" si="22" ref="J15:J26">IF(B15&gt;$I$5,0,IF(($I$5-B15)/30.4375&gt;(D15*12),(D15*12),($I$5-B15)/30.4375))</f>
        <v>0</v>
      </c>
      <c r="K15" s="74">
        <f aca="true" t="shared" si="23" ref="K15:K26">IF(H15*J15&gt;I15,-I15,-H15*J15)</f>
        <v>0</v>
      </c>
      <c r="L15" s="96">
        <f aca="true" t="shared" si="24" ref="L15:L26">+I15+K15</f>
        <v>0</v>
      </c>
      <c r="M15" s="74">
        <f aca="true" t="shared" si="25" ref="M15:M26">IF(AND($I$5&lt;B15,B15&lt;$M$5+1),E15,0)</f>
        <v>0</v>
      </c>
      <c r="N15" s="74">
        <f aca="true" t="shared" si="26" ref="N15:N26">IF(AND($I$5&lt;C15,C15&lt;$M$5+1),-E15,0)</f>
        <v>0</v>
      </c>
      <c r="O15" s="74">
        <f aca="true" t="shared" si="27" ref="O15:O26">+I15+M15+N15</f>
        <v>0</v>
      </c>
      <c r="P15" s="67"/>
      <c r="Q15" s="74">
        <f aca="true" t="shared" si="28" ref="Q15:Q26">-H15*P15</f>
        <v>0</v>
      </c>
      <c r="R15" s="74">
        <f aca="true" t="shared" si="29" ref="R15:R26">IF(O15=0,0,K15+Q15)</f>
        <v>0</v>
      </c>
      <c r="S15" s="96">
        <f aca="true" t="shared" si="30" ref="S15:S26">+O15+R15</f>
        <v>0</v>
      </c>
      <c r="T15" s="74">
        <f aca="true" t="shared" si="31" ref="T15:T26">IF(AND($M$5&lt;B15,J15&lt;$T$5+1),E15,0)</f>
        <v>0</v>
      </c>
      <c r="U15" s="74">
        <f aca="true" t="shared" si="32" ref="U15:U26">IF(AND($M$5&lt;C15,C15&lt;$T$5+1),-E15,0)</f>
        <v>0</v>
      </c>
      <c r="V15" s="74">
        <f aca="true" t="shared" si="33" ref="V15:V26">+O15+T15+U15</f>
        <v>0</v>
      </c>
      <c r="W15" s="67"/>
      <c r="X15" s="74">
        <f aca="true" t="shared" si="34" ref="X15:X26">-H15*W15</f>
        <v>0</v>
      </c>
      <c r="Y15" s="74">
        <f aca="true" t="shared" si="35" ref="Y15:Y26">IF(V15=0,0,R15+X15)</f>
        <v>0</v>
      </c>
      <c r="Z15" s="121">
        <f aca="true" t="shared" si="36" ref="Z15:Z26">+V15+Y15</f>
        <v>0</v>
      </c>
      <c r="AA15" s="148" t="str">
        <f aca="true" t="shared" si="37" ref="AA15:AA26">IF(J15+P15+W15&lt;((D15*12)+1),"OK","ERROR")</f>
        <v>OK</v>
      </c>
      <c r="AF15" s="5"/>
      <c r="AG15" s="5"/>
      <c r="AH15" s="5"/>
    </row>
    <row r="16" spans="1:34" ht="12.75" customHeight="1">
      <c r="A16" s="193"/>
      <c r="B16" s="180" t="s">
        <v>56</v>
      </c>
      <c r="C16" s="95"/>
      <c r="D16" s="67">
        <v>40</v>
      </c>
      <c r="E16" s="181"/>
      <c r="F16" s="76">
        <v>0</v>
      </c>
      <c r="G16" s="74">
        <f t="shared" si="19"/>
        <v>0</v>
      </c>
      <c r="H16" s="96">
        <f t="shared" si="20"/>
        <v>0</v>
      </c>
      <c r="I16" s="74">
        <f t="shared" si="21"/>
        <v>0</v>
      </c>
      <c r="J16" s="71">
        <f t="shared" si="22"/>
        <v>0</v>
      </c>
      <c r="K16" s="74">
        <f t="shared" si="23"/>
        <v>0</v>
      </c>
      <c r="L16" s="96">
        <f t="shared" si="24"/>
        <v>0</v>
      </c>
      <c r="M16" s="74">
        <f t="shared" si="25"/>
        <v>0</v>
      </c>
      <c r="N16" s="74">
        <f t="shared" si="26"/>
        <v>0</v>
      </c>
      <c r="O16" s="74">
        <f t="shared" si="27"/>
        <v>0</v>
      </c>
      <c r="P16" s="67"/>
      <c r="Q16" s="74">
        <f t="shared" si="28"/>
        <v>0</v>
      </c>
      <c r="R16" s="74">
        <f t="shared" si="29"/>
        <v>0</v>
      </c>
      <c r="S16" s="96">
        <f t="shared" si="30"/>
        <v>0</v>
      </c>
      <c r="T16" s="74">
        <f t="shared" si="31"/>
        <v>0</v>
      </c>
      <c r="U16" s="74">
        <f t="shared" si="32"/>
        <v>0</v>
      </c>
      <c r="V16" s="74">
        <f t="shared" si="33"/>
        <v>0</v>
      </c>
      <c r="W16" s="67"/>
      <c r="X16" s="74">
        <f t="shared" si="34"/>
        <v>0</v>
      </c>
      <c r="Y16" s="74">
        <f t="shared" si="35"/>
        <v>0</v>
      </c>
      <c r="Z16" s="121">
        <f t="shared" si="36"/>
        <v>0</v>
      </c>
      <c r="AA16" s="148" t="str">
        <f t="shared" si="37"/>
        <v>OK</v>
      </c>
      <c r="AF16" s="5"/>
      <c r="AG16" s="5"/>
      <c r="AH16" s="5"/>
    </row>
    <row r="17" spans="1:34" ht="12.75" customHeight="1">
      <c r="A17" s="192"/>
      <c r="B17" s="180" t="s">
        <v>56</v>
      </c>
      <c r="C17" s="95"/>
      <c r="D17" s="67">
        <v>40</v>
      </c>
      <c r="E17" s="182"/>
      <c r="F17" s="76">
        <v>0</v>
      </c>
      <c r="G17" s="74">
        <f t="shared" si="19"/>
        <v>0</v>
      </c>
      <c r="H17" s="96">
        <f t="shared" si="20"/>
        <v>0</v>
      </c>
      <c r="I17" s="74">
        <f t="shared" si="21"/>
        <v>0</v>
      </c>
      <c r="J17" s="71">
        <f t="shared" si="22"/>
        <v>0</v>
      </c>
      <c r="K17" s="74">
        <f t="shared" si="23"/>
        <v>0</v>
      </c>
      <c r="L17" s="96">
        <f t="shared" si="24"/>
        <v>0</v>
      </c>
      <c r="M17" s="74">
        <f t="shared" si="25"/>
        <v>0</v>
      </c>
      <c r="N17" s="74">
        <f t="shared" si="26"/>
        <v>0</v>
      </c>
      <c r="O17" s="74">
        <f t="shared" si="27"/>
        <v>0</v>
      </c>
      <c r="P17" s="67"/>
      <c r="Q17" s="74">
        <f t="shared" si="28"/>
        <v>0</v>
      </c>
      <c r="R17" s="74">
        <f t="shared" si="29"/>
        <v>0</v>
      </c>
      <c r="S17" s="96">
        <f t="shared" si="30"/>
        <v>0</v>
      </c>
      <c r="T17" s="74">
        <f t="shared" si="31"/>
        <v>0</v>
      </c>
      <c r="U17" s="74">
        <f t="shared" si="32"/>
        <v>0</v>
      </c>
      <c r="V17" s="74">
        <f t="shared" si="33"/>
        <v>0</v>
      </c>
      <c r="W17" s="67"/>
      <c r="X17" s="74">
        <f t="shared" si="34"/>
        <v>0</v>
      </c>
      <c r="Y17" s="74">
        <f t="shared" si="35"/>
        <v>0</v>
      </c>
      <c r="Z17" s="121">
        <f t="shared" si="36"/>
        <v>0</v>
      </c>
      <c r="AA17" s="148" t="str">
        <f t="shared" si="37"/>
        <v>OK</v>
      </c>
      <c r="AF17" s="5"/>
      <c r="AG17" s="5"/>
      <c r="AH17" s="5"/>
    </row>
    <row r="18" spans="1:34" ht="12.75" customHeight="1">
      <c r="A18" s="112"/>
      <c r="B18" s="93" t="s">
        <v>56</v>
      </c>
      <c r="C18" s="95"/>
      <c r="D18" s="67">
        <v>40</v>
      </c>
      <c r="E18" s="76"/>
      <c r="F18" s="76">
        <v>0</v>
      </c>
      <c r="G18" s="74">
        <f t="shared" si="19"/>
        <v>0</v>
      </c>
      <c r="H18" s="96">
        <f t="shared" si="20"/>
        <v>0</v>
      </c>
      <c r="I18" s="74">
        <f t="shared" si="21"/>
        <v>0</v>
      </c>
      <c r="J18" s="71">
        <f t="shared" si="22"/>
        <v>0</v>
      </c>
      <c r="K18" s="74">
        <f t="shared" si="23"/>
        <v>0</v>
      </c>
      <c r="L18" s="96">
        <f t="shared" si="24"/>
        <v>0</v>
      </c>
      <c r="M18" s="74">
        <f t="shared" si="25"/>
        <v>0</v>
      </c>
      <c r="N18" s="74">
        <f t="shared" si="26"/>
        <v>0</v>
      </c>
      <c r="O18" s="74">
        <f t="shared" si="27"/>
        <v>0</v>
      </c>
      <c r="P18" s="67"/>
      <c r="Q18" s="74">
        <f t="shared" si="28"/>
        <v>0</v>
      </c>
      <c r="R18" s="74">
        <f t="shared" si="29"/>
        <v>0</v>
      </c>
      <c r="S18" s="96">
        <f t="shared" si="30"/>
        <v>0</v>
      </c>
      <c r="T18" s="74">
        <f t="shared" si="31"/>
        <v>0</v>
      </c>
      <c r="U18" s="74">
        <f t="shared" si="32"/>
        <v>0</v>
      </c>
      <c r="V18" s="74">
        <f t="shared" si="33"/>
        <v>0</v>
      </c>
      <c r="W18" s="67"/>
      <c r="X18" s="74">
        <f t="shared" si="34"/>
        <v>0</v>
      </c>
      <c r="Y18" s="74">
        <f t="shared" si="35"/>
        <v>0</v>
      </c>
      <c r="Z18" s="121">
        <f t="shared" si="36"/>
        <v>0</v>
      </c>
      <c r="AA18" s="148" t="str">
        <f t="shared" si="37"/>
        <v>OK</v>
      </c>
      <c r="AF18" s="5"/>
      <c r="AG18" s="5"/>
      <c r="AH18" s="5"/>
    </row>
    <row r="19" spans="1:34" ht="12.75" customHeight="1">
      <c r="A19" s="111"/>
      <c r="B19" s="130" t="s">
        <v>56</v>
      </c>
      <c r="C19" s="94"/>
      <c r="D19" s="67">
        <v>40</v>
      </c>
      <c r="E19" s="132"/>
      <c r="F19" s="76">
        <v>0</v>
      </c>
      <c r="G19" s="74">
        <f t="shared" si="19"/>
        <v>0</v>
      </c>
      <c r="H19" s="96">
        <f t="shared" si="20"/>
        <v>0</v>
      </c>
      <c r="I19" s="74">
        <f t="shared" si="21"/>
        <v>0</v>
      </c>
      <c r="J19" s="71">
        <f t="shared" si="22"/>
        <v>0</v>
      </c>
      <c r="K19" s="74">
        <f t="shared" si="23"/>
        <v>0</v>
      </c>
      <c r="L19" s="96">
        <f t="shared" si="24"/>
        <v>0</v>
      </c>
      <c r="M19" s="74">
        <f t="shared" si="25"/>
        <v>0</v>
      </c>
      <c r="N19" s="74">
        <f t="shared" si="26"/>
        <v>0</v>
      </c>
      <c r="O19" s="74">
        <f t="shared" si="27"/>
        <v>0</v>
      </c>
      <c r="P19" s="67"/>
      <c r="Q19" s="74">
        <f t="shared" si="28"/>
        <v>0</v>
      </c>
      <c r="R19" s="74">
        <f t="shared" si="29"/>
        <v>0</v>
      </c>
      <c r="S19" s="96">
        <f t="shared" si="30"/>
        <v>0</v>
      </c>
      <c r="T19" s="74">
        <f t="shared" si="31"/>
        <v>0</v>
      </c>
      <c r="U19" s="74">
        <f t="shared" si="32"/>
        <v>0</v>
      </c>
      <c r="V19" s="74">
        <f t="shared" si="33"/>
        <v>0</v>
      </c>
      <c r="W19" s="67"/>
      <c r="X19" s="74">
        <f t="shared" si="34"/>
        <v>0</v>
      </c>
      <c r="Y19" s="74">
        <f t="shared" si="35"/>
        <v>0</v>
      </c>
      <c r="Z19" s="121">
        <f t="shared" si="36"/>
        <v>0</v>
      </c>
      <c r="AA19" s="148" t="str">
        <f t="shared" si="37"/>
        <v>OK</v>
      </c>
      <c r="AF19" s="5"/>
      <c r="AG19" s="5"/>
      <c r="AH19" s="5"/>
    </row>
    <row r="20" spans="1:34" ht="12.75" customHeight="1">
      <c r="A20" s="111"/>
      <c r="B20" s="130" t="s">
        <v>56</v>
      </c>
      <c r="C20" s="94"/>
      <c r="D20" s="67">
        <v>40</v>
      </c>
      <c r="E20" s="132"/>
      <c r="F20" s="76">
        <v>0</v>
      </c>
      <c r="G20" s="74">
        <f t="shared" si="19"/>
        <v>0</v>
      </c>
      <c r="H20" s="96">
        <f t="shared" si="20"/>
        <v>0</v>
      </c>
      <c r="I20" s="74">
        <f t="shared" si="21"/>
        <v>0</v>
      </c>
      <c r="J20" s="71">
        <f t="shared" si="22"/>
        <v>0</v>
      </c>
      <c r="K20" s="74">
        <f t="shared" si="23"/>
        <v>0</v>
      </c>
      <c r="L20" s="96">
        <f t="shared" si="24"/>
        <v>0</v>
      </c>
      <c r="M20" s="74">
        <f t="shared" si="25"/>
        <v>0</v>
      </c>
      <c r="N20" s="74">
        <f t="shared" si="26"/>
        <v>0</v>
      </c>
      <c r="O20" s="74">
        <f t="shared" si="27"/>
        <v>0</v>
      </c>
      <c r="P20" s="67"/>
      <c r="Q20" s="74">
        <f t="shared" si="28"/>
        <v>0</v>
      </c>
      <c r="R20" s="74">
        <f t="shared" si="29"/>
        <v>0</v>
      </c>
      <c r="S20" s="96">
        <f t="shared" si="30"/>
        <v>0</v>
      </c>
      <c r="T20" s="74">
        <f t="shared" si="31"/>
        <v>0</v>
      </c>
      <c r="U20" s="74">
        <f t="shared" si="32"/>
        <v>0</v>
      </c>
      <c r="V20" s="74">
        <f t="shared" si="33"/>
        <v>0</v>
      </c>
      <c r="W20" s="67"/>
      <c r="X20" s="74">
        <f t="shared" si="34"/>
        <v>0</v>
      </c>
      <c r="Y20" s="74">
        <f t="shared" si="35"/>
        <v>0</v>
      </c>
      <c r="Z20" s="121">
        <f t="shared" si="36"/>
        <v>0</v>
      </c>
      <c r="AA20" s="148" t="str">
        <f t="shared" si="37"/>
        <v>OK</v>
      </c>
      <c r="AF20" s="5"/>
      <c r="AG20" s="5"/>
      <c r="AH20" s="5"/>
    </row>
    <row r="21" spans="1:34" ht="12.75" customHeight="1">
      <c r="A21" s="111"/>
      <c r="B21" s="130" t="s">
        <v>56</v>
      </c>
      <c r="C21" s="94"/>
      <c r="D21" s="67">
        <v>40</v>
      </c>
      <c r="E21" s="132"/>
      <c r="F21" s="76">
        <v>0</v>
      </c>
      <c r="G21" s="74">
        <f t="shared" si="19"/>
        <v>0</v>
      </c>
      <c r="H21" s="96">
        <f t="shared" si="20"/>
        <v>0</v>
      </c>
      <c r="I21" s="74">
        <f t="shared" si="21"/>
        <v>0</v>
      </c>
      <c r="J21" s="71">
        <f t="shared" si="22"/>
        <v>0</v>
      </c>
      <c r="K21" s="74">
        <f t="shared" si="23"/>
        <v>0</v>
      </c>
      <c r="L21" s="96">
        <f t="shared" si="24"/>
        <v>0</v>
      </c>
      <c r="M21" s="74">
        <f t="shared" si="25"/>
        <v>0</v>
      </c>
      <c r="N21" s="74">
        <f t="shared" si="26"/>
        <v>0</v>
      </c>
      <c r="O21" s="74">
        <f t="shared" si="27"/>
        <v>0</v>
      </c>
      <c r="P21" s="67"/>
      <c r="Q21" s="74">
        <f t="shared" si="28"/>
        <v>0</v>
      </c>
      <c r="R21" s="74">
        <f t="shared" si="29"/>
        <v>0</v>
      </c>
      <c r="S21" s="96">
        <f t="shared" si="30"/>
        <v>0</v>
      </c>
      <c r="T21" s="74">
        <f t="shared" si="31"/>
        <v>0</v>
      </c>
      <c r="U21" s="74">
        <f t="shared" si="32"/>
        <v>0</v>
      </c>
      <c r="V21" s="74">
        <f t="shared" si="33"/>
        <v>0</v>
      </c>
      <c r="W21" s="67"/>
      <c r="X21" s="74">
        <f t="shared" si="34"/>
        <v>0</v>
      </c>
      <c r="Y21" s="74">
        <f t="shared" si="35"/>
        <v>0</v>
      </c>
      <c r="Z21" s="121">
        <f t="shared" si="36"/>
        <v>0</v>
      </c>
      <c r="AA21" s="148" t="str">
        <f t="shared" si="37"/>
        <v>OK</v>
      </c>
      <c r="AF21" s="5"/>
      <c r="AG21" s="5"/>
      <c r="AH21" s="5"/>
    </row>
    <row r="22" spans="1:34" ht="12.75" customHeight="1">
      <c r="A22" s="111"/>
      <c r="B22" s="130" t="s">
        <v>56</v>
      </c>
      <c r="C22" s="94"/>
      <c r="D22" s="67">
        <v>40</v>
      </c>
      <c r="E22" s="132"/>
      <c r="F22" s="76">
        <v>0</v>
      </c>
      <c r="G22" s="74">
        <f t="shared" si="19"/>
        <v>0</v>
      </c>
      <c r="H22" s="96">
        <f t="shared" si="20"/>
        <v>0</v>
      </c>
      <c r="I22" s="74">
        <f t="shared" si="21"/>
        <v>0</v>
      </c>
      <c r="J22" s="71">
        <f t="shared" si="22"/>
        <v>0</v>
      </c>
      <c r="K22" s="74">
        <f t="shared" si="23"/>
        <v>0</v>
      </c>
      <c r="L22" s="96">
        <f t="shared" si="24"/>
        <v>0</v>
      </c>
      <c r="M22" s="74">
        <f t="shared" si="25"/>
        <v>0</v>
      </c>
      <c r="N22" s="74">
        <f t="shared" si="26"/>
        <v>0</v>
      </c>
      <c r="O22" s="74">
        <f t="shared" si="27"/>
        <v>0</v>
      </c>
      <c r="P22" s="67"/>
      <c r="Q22" s="74">
        <f t="shared" si="28"/>
        <v>0</v>
      </c>
      <c r="R22" s="74">
        <f t="shared" si="29"/>
        <v>0</v>
      </c>
      <c r="S22" s="96">
        <f t="shared" si="30"/>
        <v>0</v>
      </c>
      <c r="T22" s="74">
        <f t="shared" si="31"/>
        <v>0</v>
      </c>
      <c r="U22" s="74">
        <f t="shared" si="32"/>
        <v>0</v>
      </c>
      <c r="V22" s="74">
        <f t="shared" si="33"/>
        <v>0</v>
      </c>
      <c r="W22" s="67"/>
      <c r="X22" s="74">
        <f t="shared" si="34"/>
        <v>0</v>
      </c>
      <c r="Y22" s="74">
        <f t="shared" si="35"/>
        <v>0</v>
      </c>
      <c r="Z22" s="121">
        <f t="shared" si="36"/>
        <v>0</v>
      </c>
      <c r="AA22" s="148" t="str">
        <f t="shared" si="37"/>
        <v>OK</v>
      </c>
      <c r="AF22" s="5"/>
      <c r="AG22" s="5"/>
      <c r="AH22" s="5"/>
    </row>
    <row r="23" spans="1:34" ht="12.75" customHeight="1">
      <c r="A23" s="111"/>
      <c r="B23" s="130" t="s">
        <v>56</v>
      </c>
      <c r="C23" s="94"/>
      <c r="D23" s="67">
        <v>40</v>
      </c>
      <c r="E23" s="132"/>
      <c r="F23" s="76">
        <v>0</v>
      </c>
      <c r="G23" s="74">
        <f t="shared" si="19"/>
        <v>0</v>
      </c>
      <c r="H23" s="96">
        <f t="shared" si="20"/>
        <v>0</v>
      </c>
      <c r="I23" s="74">
        <f t="shared" si="21"/>
        <v>0</v>
      </c>
      <c r="J23" s="71">
        <f t="shared" si="22"/>
        <v>0</v>
      </c>
      <c r="K23" s="74">
        <f t="shared" si="23"/>
        <v>0</v>
      </c>
      <c r="L23" s="96">
        <f t="shared" si="24"/>
        <v>0</v>
      </c>
      <c r="M23" s="74">
        <f t="shared" si="25"/>
        <v>0</v>
      </c>
      <c r="N23" s="74">
        <f t="shared" si="26"/>
        <v>0</v>
      </c>
      <c r="O23" s="74">
        <f t="shared" si="27"/>
        <v>0</v>
      </c>
      <c r="P23" s="67"/>
      <c r="Q23" s="74">
        <f t="shared" si="28"/>
        <v>0</v>
      </c>
      <c r="R23" s="74">
        <f t="shared" si="29"/>
        <v>0</v>
      </c>
      <c r="S23" s="96">
        <f t="shared" si="30"/>
        <v>0</v>
      </c>
      <c r="T23" s="74">
        <f t="shared" si="31"/>
        <v>0</v>
      </c>
      <c r="U23" s="74">
        <f t="shared" si="32"/>
        <v>0</v>
      </c>
      <c r="V23" s="74">
        <f t="shared" si="33"/>
        <v>0</v>
      </c>
      <c r="W23" s="67"/>
      <c r="X23" s="74">
        <f t="shared" si="34"/>
        <v>0</v>
      </c>
      <c r="Y23" s="74">
        <f t="shared" si="35"/>
        <v>0</v>
      </c>
      <c r="Z23" s="121">
        <f t="shared" si="36"/>
        <v>0</v>
      </c>
      <c r="AA23" s="148" t="str">
        <f t="shared" si="37"/>
        <v>OK</v>
      </c>
      <c r="AF23" s="5"/>
      <c r="AG23" s="5"/>
      <c r="AH23" s="5"/>
    </row>
    <row r="24" spans="1:34" ht="12.75" customHeight="1">
      <c r="A24" s="111"/>
      <c r="B24" s="130" t="s">
        <v>56</v>
      </c>
      <c r="C24" s="94"/>
      <c r="D24" s="67">
        <v>40</v>
      </c>
      <c r="E24" s="132"/>
      <c r="F24" s="76">
        <v>0</v>
      </c>
      <c r="G24" s="74">
        <f t="shared" si="19"/>
        <v>0</v>
      </c>
      <c r="H24" s="96">
        <f t="shared" si="20"/>
        <v>0</v>
      </c>
      <c r="I24" s="74">
        <f t="shared" si="21"/>
        <v>0</v>
      </c>
      <c r="J24" s="71">
        <f t="shared" si="22"/>
        <v>0</v>
      </c>
      <c r="K24" s="74">
        <f t="shared" si="23"/>
        <v>0</v>
      </c>
      <c r="L24" s="96">
        <f t="shared" si="24"/>
        <v>0</v>
      </c>
      <c r="M24" s="74">
        <f t="shared" si="25"/>
        <v>0</v>
      </c>
      <c r="N24" s="74">
        <f t="shared" si="26"/>
        <v>0</v>
      </c>
      <c r="O24" s="74">
        <f t="shared" si="27"/>
        <v>0</v>
      </c>
      <c r="P24" s="67"/>
      <c r="Q24" s="74">
        <f t="shared" si="28"/>
        <v>0</v>
      </c>
      <c r="R24" s="74">
        <f t="shared" si="29"/>
        <v>0</v>
      </c>
      <c r="S24" s="96">
        <f t="shared" si="30"/>
        <v>0</v>
      </c>
      <c r="T24" s="74">
        <f t="shared" si="31"/>
        <v>0</v>
      </c>
      <c r="U24" s="74">
        <f t="shared" si="32"/>
        <v>0</v>
      </c>
      <c r="V24" s="74">
        <f t="shared" si="33"/>
        <v>0</v>
      </c>
      <c r="W24" s="67"/>
      <c r="X24" s="74">
        <f t="shared" si="34"/>
        <v>0</v>
      </c>
      <c r="Y24" s="74">
        <f t="shared" si="35"/>
        <v>0</v>
      </c>
      <c r="Z24" s="121">
        <f t="shared" si="36"/>
        <v>0</v>
      </c>
      <c r="AA24" s="148" t="str">
        <f t="shared" si="37"/>
        <v>OK</v>
      </c>
      <c r="AF24" s="5"/>
      <c r="AG24" s="5"/>
      <c r="AH24" s="5"/>
    </row>
    <row r="25" spans="1:34" ht="12.75" customHeight="1">
      <c r="A25" s="111"/>
      <c r="B25" s="130" t="s">
        <v>56</v>
      </c>
      <c r="C25" s="94"/>
      <c r="D25" s="67">
        <v>40</v>
      </c>
      <c r="E25" s="132"/>
      <c r="F25" s="76">
        <v>0</v>
      </c>
      <c r="G25" s="74">
        <f t="shared" si="19"/>
        <v>0</v>
      </c>
      <c r="H25" s="96">
        <f t="shared" si="20"/>
        <v>0</v>
      </c>
      <c r="I25" s="74">
        <f t="shared" si="21"/>
        <v>0</v>
      </c>
      <c r="J25" s="71">
        <f t="shared" si="22"/>
        <v>0</v>
      </c>
      <c r="K25" s="74">
        <f t="shared" si="23"/>
        <v>0</v>
      </c>
      <c r="L25" s="96">
        <f t="shared" si="24"/>
        <v>0</v>
      </c>
      <c r="M25" s="74">
        <f t="shared" si="25"/>
        <v>0</v>
      </c>
      <c r="N25" s="74">
        <f t="shared" si="26"/>
        <v>0</v>
      </c>
      <c r="O25" s="74">
        <f t="shared" si="27"/>
        <v>0</v>
      </c>
      <c r="P25" s="67"/>
      <c r="Q25" s="74">
        <f t="shared" si="28"/>
        <v>0</v>
      </c>
      <c r="R25" s="74">
        <f t="shared" si="29"/>
        <v>0</v>
      </c>
      <c r="S25" s="96">
        <f t="shared" si="30"/>
        <v>0</v>
      </c>
      <c r="T25" s="74">
        <f t="shared" si="31"/>
        <v>0</v>
      </c>
      <c r="U25" s="74">
        <f t="shared" si="32"/>
        <v>0</v>
      </c>
      <c r="V25" s="74">
        <f t="shared" si="33"/>
        <v>0</v>
      </c>
      <c r="W25" s="67"/>
      <c r="X25" s="74">
        <f t="shared" si="34"/>
        <v>0</v>
      </c>
      <c r="Y25" s="74">
        <f t="shared" si="35"/>
        <v>0</v>
      </c>
      <c r="Z25" s="121">
        <f t="shared" si="36"/>
        <v>0</v>
      </c>
      <c r="AA25" s="148" t="str">
        <f t="shared" si="37"/>
        <v>OK</v>
      </c>
      <c r="AF25" s="5"/>
      <c r="AG25" s="5"/>
      <c r="AH25" s="5"/>
    </row>
    <row r="26" spans="1:34" ht="12.75" customHeight="1">
      <c r="A26" s="111"/>
      <c r="B26" s="130" t="s">
        <v>56</v>
      </c>
      <c r="C26" s="94"/>
      <c r="D26" s="67">
        <v>40</v>
      </c>
      <c r="E26" s="132"/>
      <c r="F26" s="76">
        <v>0</v>
      </c>
      <c r="G26" s="74">
        <f t="shared" si="19"/>
        <v>0</v>
      </c>
      <c r="H26" s="96">
        <f t="shared" si="20"/>
        <v>0</v>
      </c>
      <c r="I26" s="74">
        <f t="shared" si="21"/>
        <v>0</v>
      </c>
      <c r="J26" s="71">
        <f t="shared" si="22"/>
        <v>0</v>
      </c>
      <c r="K26" s="74">
        <f t="shared" si="23"/>
        <v>0</v>
      </c>
      <c r="L26" s="96">
        <f t="shared" si="24"/>
        <v>0</v>
      </c>
      <c r="M26" s="74">
        <f t="shared" si="25"/>
        <v>0</v>
      </c>
      <c r="N26" s="74">
        <f t="shared" si="26"/>
        <v>0</v>
      </c>
      <c r="O26" s="74">
        <f t="shared" si="27"/>
        <v>0</v>
      </c>
      <c r="P26" s="67"/>
      <c r="Q26" s="74">
        <f t="shared" si="28"/>
        <v>0</v>
      </c>
      <c r="R26" s="74">
        <f t="shared" si="29"/>
        <v>0</v>
      </c>
      <c r="S26" s="96">
        <f t="shared" si="30"/>
        <v>0</v>
      </c>
      <c r="T26" s="74">
        <f t="shared" si="31"/>
        <v>0</v>
      </c>
      <c r="U26" s="74">
        <f t="shared" si="32"/>
        <v>0</v>
      </c>
      <c r="V26" s="74">
        <f t="shared" si="33"/>
        <v>0</v>
      </c>
      <c r="W26" s="67"/>
      <c r="X26" s="74">
        <f t="shared" si="34"/>
        <v>0</v>
      </c>
      <c r="Y26" s="74">
        <f t="shared" si="35"/>
        <v>0</v>
      </c>
      <c r="Z26" s="121">
        <f t="shared" si="36"/>
        <v>0</v>
      </c>
      <c r="AA26" s="148" t="str">
        <f t="shared" si="37"/>
        <v>OK</v>
      </c>
      <c r="AF26" s="5"/>
      <c r="AG26" s="5"/>
      <c r="AH26" s="5"/>
    </row>
    <row r="27" spans="1:34" ht="13.5" customHeight="1">
      <c r="A27" s="111"/>
      <c r="B27" s="130" t="s">
        <v>56</v>
      </c>
      <c r="C27" s="94"/>
      <c r="D27" s="67">
        <v>40</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c r="AF27" s="5"/>
      <c r="AG27" s="5"/>
      <c r="AH27" s="5"/>
    </row>
    <row r="28" spans="1:34" ht="13.5" customHeight="1">
      <c r="A28" s="111"/>
      <c r="B28" s="93" t="s">
        <v>56</v>
      </c>
      <c r="C28" s="94"/>
      <c r="D28" s="67">
        <v>40</v>
      </c>
      <c r="E28" s="76"/>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c r="AF28" s="5"/>
      <c r="AG28" s="5"/>
      <c r="AH28" s="5"/>
    </row>
    <row r="29" spans="1:34" ht="13.5" customHeight="1">
      <c r="A29" s="111"/>
      <c r="B29" s="93" t="s">
        <v>56</v>
      </c>
      <c r="C29" s="94"/>
      <c r="D29" s="67">
        <v>40</v>
      </c>
      <c r="E29" s="76"/>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c r="AF29" s="5"/>
      <c r="AG29" s="5"/>
      <c r="AH29" s="5"/>
    </row>
    <row r="30" spans="1:34" ht="13.5" customHeight="1">
      <c r="A30" s="111"/>
      <c r="B30" s="93" t="s">
        <v>56</v>
      </c>
      <c r="C30" s="94"/>
      <c r="D30" s="67">
        <v>40</v>
      </c>
      <c r="E30" s="76"/>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c r="AF30" s="5"/>
      <c r="AG30" s="5"/>
      <c r="AH30" s="5"/>
    </row>
    <row r="31" spans="1:34" ht="13.5" customHeight="1">
      <c r="A31" s="111"/>
      <c r="B31" s="93" t="s">
        <v>56</v>
      </c>
      <c r="C31" s="94"/>
      <c r="D31" s="67">
        <v>40</v>
      </c>
      <c r="E31" s="76"/>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c r="AF31" s="5"/>
      <c r="AG31" s="5"/>
      <c r="AH31" s="5"/>
    </row>
    <row r="32" spans="1:34" ht="13.5" customHeight="1">
      <c r="A32" s="112"/>
      <c r="B32" s="93" t="s">
        <v>56</v>
      </c>
      <c r="C32" s="95"/>
      <c r="D32" s="67">
        <v>40</v>
      </c>
      <c r="E32" s="76"/>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c r="AF32" s="5"/>
      <c r="AG32" s="5"/>
      <c r="AH32" s="5"/>
    </row>
    <row r="33" spans="1:34" ht="13.5" customHeight="1">
      <c r="A33" s="111"/>
      <c r="B33" s="93" t="s">
        <v>56</v>
      </c>
      <c r="C33" s="94"/>
      <c r="D33" s="67">
        <v>40</v>
      </c>
      <c r="E33" s="76"/>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c r="AF33" s="5"/>
      <c r="AG33" s="5"/>
      <c r="AH33" s="5"/>
    </row>
    <row r="34" spans="1:34" ht="13.5" customHeight="1">
      <c r="A34" s="112"/>
      <c r="B34" s="93" t="s">
        <v>56</v>
      </c>
      <c r="C34" s="95"/>
      <c r="D34" s="67">
        <v>40</v>
      </c>
      <c r="E34" s="76"/>
      <c r="F34" s="76">
        <v>0</v>
      </c>
      <c r="G34" s="74">
        <f t="shared" si="0"/>
        <v>0</v>
      </c>
      <c r="H34" s="96">
        <f t="shared" si="1"/>
        <v>0</v>
      </c>
      <c r="I34" s="74">
        <f t="shared" si="2"/>
        <v>0</v>
      </c>
      <c r="J34" s="71">
        <f t="shared" si="3"/>
        <v>0</v>
      </c>
      <c r="K34" s="74">
        <f t="shared" si="4"/>
        <v>0</v>
      </c>
      <c r="L34" s="96">
        <f t="shared" si="5"/>
        <v>0</v>
      </c>
      <c r="M34" s="74">
        <f t="shared" si="6"/>
        <v>0</v>
      </c>
      <c r="N34" s="74">
        <f t="shared" si="7"/>
        <v>0</v>
      </c>
      <c r="O34" s="74">
        <f t="shared" si="8"/>
        <v>0</v>
      </c>
      <c r="P34" s="67"/>
      <c r="Q34" s="74">
        <f t="shared" si="9"/>
        <v>0</v>
      </c>
      <c r="R34" s="74">
        <f t="shared" si="10"/>
        <v>0</v>
      </c>
      <c r="S34" s="96">
        <f t="shared" si="11"/>
        <v>0</v>
      </c>
      <c r="T34" s="74">
        <f t="shared" si="12"/>
        <v>0</v>
      </c>
      <c r="U34" s="74">
        <f t="shared" si="13"/>
        <v>0</v>
      </c>
      <c r="V34" s="74">
        <f t="shared" si="14"/>
        <v>0</v>
      </c>
      <c r="W34" s="67"/>
      <c r="X34" s="74">
        <f t="shared" si="15"/>
        <v>0</v>
      </c>
      <c r="Y34" s="74">
        <f t="shared" si="16"/>
        <v>0</v>
      </c>
      <c r="Z34" s="121">
        <f t="shared" si="17"/>
        <v>0</v>
      </c>
      <c r="AA34" s="148" t="str">
        <f t="shared" si="18"/>
        <v>OK</v>
      </c>
      <c r="AF34" s="5"/>
      <c r="AG34" s="5"/>
      <c r="AH34" s="5"/>
    </row>
    <row r="35" spans="1:34" ht="13.5" customHeight="1">
      <c r="A35" s="112"/>
      <c r="B35" s="93" t="s">
        <v>56</v>
      </c>
      <c r="C35" s="95"/>
      <c r="D35" s="67">
        <v>40</v>
      </c>
      <c r="E35" s="76"/>
      <c r="F35" s="76">
        <v>0</v>
      </c>
      <c r="G35" s="74">
        <f t="shared" si="0"/>
        <v>0</v>
      </c>
      <c r="H35" s="96">
        <f t="shared" si="1"/>
        <v>0</v>
      </c>
      <c r="I35" s="74">
        <f t="shared" si="2"/>
        <v>0</v>
      </c>
      <c r="J35" s="71">
        <f t="shared" si="3"/>
        <v>0</v>
      </c>
      <c r="K35" s="74">
        <f t="shared" si="4"/>
        <v>0</v>
      </c>
      <c r="L35" s="96">
        <f t="shared" si="5"/>
        <v>0</v>
      </c>
      <c r="M35" s="74">
        <f t="shared" si="6"/>
        <v>0</v>
      </c>
      <c r="N35" s="74">
        <f t="shared" si="7"/>
        <v>0</v>
      </c>
      <c r="O35" s="74">
        <f t="shared" si="8"/>
        <v>0</v>
      </c>
      <c r="P35" s="67"/>
      <c r="Q35" s="74">
        <f t="shared" si="9"/>
        <v>0</v>
      </c>
      <c r="R35" s="74">
        <f t="shared" si="10"/>
        <v>0</v>
      </c>
      <c r="S35" s="96">
        <f t="shared" si="11"/>
        <v>0</v>
      </c>
      <c r="T35" s="74">
        <f t="shared" si="12"/>
        <v>0</v>
      </c>
      <c r="U35" s="74">
        <f t="shared" si="13"/>
        <v>0</v>
      </c>
      <c r="V35" s="74">
        <f t="shared" si="14"/>
        <v>0</v>
      </c>
      <c r="W35" s="67"/>
      <c r="X35" s="74">
        <f t="shared" si="15"/>
        <v>0</v>
      </c>
      <c r="Y35" s="74">
        <f t="shared" si="16"/>
        <v>0</v>
      </c>
      <c r="Z35" s="121">
        <f t="shared" si="17"/>
        <v>0</v>
      </c>
      <c r="AA35" s="148" t="str">
        <f t="shared" si="18"/>
        <v>OK</v>
      </c>
      <c r="AF35" s="5"/>
      <c r="AG35" s="5"/>
      <c r="AH35" s="5"/>
    </row>
    <row r="36" spans="1:27" ht="13.5" customHeight="1">
      <c r="A36" s="112"/>
      <c r="B36" s="93" t="s">
        <v>56</v>
      </c>
      <c r="C36" s="95"/>
      <c r="D36" s="67">
        <v>40</v>
      </c>
      <c r="E36" s="76"/>
      <c r="F36" s="76">
        <v>0</v>
      </c>
      <c r="G36" s="74">
        <f t="shared" si="0"/>
        <v>0</v>
      </c>
      <c r="H36" s="96">
        <f t="shared" si="1"/>
        <v>0</v>
      </c>
      <c r="I36" s="74">
        <f t="shared" si="2"/>
        <v>0</v>
      </c>
      <c r="J36" s="71">
        <f t="shared" si="3"/>
        <v>0</v>
      </c>
      <c r="K36" s="74">
        <f t="shared" si="4"/>
        <v>0</v>
      </c>
      <c r="L36" s="96">
        <f t="shared" si="5"/>
        <v>0</v>
      </c>
      <c r="M36" s="74">
        <f t="shared" si="6"/>
        <v>0</v>
      </c>
      <c r="N36" s="74">
        <f t="shared" si="7"/>
        <v>0</v>
      </c>
      <c r="O36" s="74">
        <f t="shared" si="8"/>
        <v>0</v>
      </c>
      <c r="P36" s="67"/>
      <c r="Q36" s="74">
        <f t="shared" si="9"/>
        <v>0</v>
      </c>
      <c r="R36" s="74">
        <f t="shared" si="10"/>
        <v>0</v>
      </c>
      <c r="S36" s="96">
        <f t="shared" si="11"/>
        <v>0</v>
      </c>
      <c r="T36" s="74">
        <f t="shared" si="12"/>
        <v>0</v>
      </c>
      <c r="U36" s="74">
        <f t="shared" si="13"/>
        <v>0</v>
      </c>
      <c r="V36" s="74">
        <f t="shared" si="14"/>
        <v>0</v>
      </c>
      <c r="W36" s="67"/>
      <c r="X36" s="74">
        <f t="shared" si="15"/>
        <v>0</v>
      </c>
      <c r="Y36" s="74">
        <f t="shared" si="16"/>
        <v>0</v>
      </c>
      <c r="Z36" s="121">
        <f t="shared" si="17"/>
        <v>0</v>
      </c>
      <c r="AA36" s="148" t="str">
        <f t="shared" si="18"/>
        <v>OK</v>
      </c>
    </row>
    <row r="37" spans="1:27" ht="13.5" customHeight="1">
      <c r="A37" s="111"/>
      <c r="B37" s="93" t="s">
        <v>56</v>
      </c>
      <c r="C37" s="94"/>
      <c r="D37" s="67">
        <v>40</v>
      </c>
      <c r="E37" s="76"/>
      <c r="F37" s="76">
        <v>0</v>
      </c>
      <c r="G37" s="74">
        <f t="shared" si="0"/>
        <v>0</v>
      </c>
      <c r="H37" s="96">
        <f t="shared" si="1"/>
        <v>0</v>
      </c>
      <c r="I37" s="74">
        <f t="shared" si="2"/>
        <v>0</v>
      </c>
      <c r="J37" s="71">
        <f t="shared" si="3"/>
        <v>0</v>
      </c>
      <c r="K37" s="74">
        <f t="shared" si="4"/>
        <v>0</v>
      </c>
      <c r="L37" s="96">
        <f t="shared" si="5"/>
        <v>0</v>
      </c>
      <c r="M37" s="74">
        <f t="shared" si="6"/>
        <v>0</v>
      </c>
      <c r="N37" s="74">
        <f t="shared" si="7"/>
        <v>0</v>
      </c>
      <c r="O37" s="74">
        <f t="shared" si="8"/>
        <v>0</v>
      </c>
      <c r="P37" s="67"/>
      <c r="Q37" s="74">
        <f t="shared" si="9"/>
        <v>0</v>
      </c>
      <c r="R37" s="74">
        <f t="shared" si="10"/>
        <v>0</v>
      </c>
      <c r="S37" s="96">
        <f t="shared" si="11"/>
        <v>0</v>
      </c>
      <c r="T37" s="74">
        <f t="shared" si="12"/>
        <v>0</v>
      </c>
      <c r="U37" s="74">
        <f t="shared" si="13"/>
        <v>0</v>
      </c>
      <c r="V37" s="74">
        <f t="shared" si="14"/>
        <v>0</v>
      </c>
      <c r="W37" s="67"/>
      <c r="X37" s="74">
        <f t="shared" si="15"/>
        <v>0</v>
      </c>
      <c r="Y37" s="74">
        <f t="shared" si="16"/>
        <v>0</v>
      </c>
      <c r="Z37" s="121">
        <f t="shared" si="17"/>
        <v>0</v>
      </c>
      <c r="AA37" s="148" t="str">
        <f t="shared" si="18"/>
        <v>OK</v>
      </c>
    </row>
    <row r="38" spans="1:27" ht="13.5" customHeight="1">
      <c r="A38" s="110"/>
      <c r="B38" s="93" t="s">
        <v>56</v>
      </c>
      <c r="C38" s="68"/>
      <c r="D38" s="67">
        <v>40</v>
      </c>
      <c r="E38" s="76"/>
      <c r="F38" s="76">
        <v>0</v>
      </c>
      <c r="G38" s="74">
        <f t="shared" si="0"/>
        <v>0</v>
      </c>
      <c r="H38" s="96">
        <f t="shared" si="1"/>
        <v>0</v>
      </c>
      <c r="I38" s="74">
        <f t="shared" si="2"/>
        <v>0</v>
      </c>
      <c r="J38" s="71">
        <f t="shared" si="3"/>
        <v>0</v>
      </c>
      <c r="K38" s="74">
        <f t="shared" si="4"/>
        <v>0</v>
      </c>
      <c r="L38" s="96">
        <f t="shared" si="5"/>
        <v>0</v>
      </c>
      <c r="M38" s="74">
        <f t="shared" si="6"/>
        <v>0</v>
      </c>
      <c r="N38" s="74">
        <f t="shared" si="7"/>
        <v>0</v>
      </c>
      <c r="O38" s="74">
        <f t="shared" si="8"/>
        <v>0</v>
      </c>
      <c r="P38" s="67"/>
      <c r="Q38" s="74">
        <f t="shared" si="9"/>
        <v>0</v>
      </c>
      <c r="R38" s="74">
        <f t="shared" si="10"/>
        <v>0</v>
      </c>
      <c r="S38" s="96">
        <f t="shared" si="11"/>
        <v>0</v>
      </c>
      <c r="T38" s="74">
        <f t="shared" si="12"/>
        <v>0</v>
      </c>
      <c r="U38" s="74">
        <f t="shared" si="13"/>
        <v>0</v>
      </c>
      <c r="V38" s="74">
        <f t="shared" si="14"/>
        <v>0</v>
      </c>
      <c r="W38" s="67"/>
      <c r="X38" s="74">
        <f t="shared" si="15"/>
        <v>0</v>
      </c>
      <c r="Y38" s="74">
        <f t="shared" si="16"/>
        <v>0</v>
      </c>
      <c r="Z38" s="121">
        <f t="shared" si="17"/>
        <v>0</v>
      </c>
      <c r="AA38" s="148" t="str">
        <f t="shared" si="18"/>
        <v>OK</v>
      </c>
    </row>
    <row r="39" spans="1:27" ht="13.5" customHeight="1">
      <c r="A39" s="110"/>
      <c r="B39" s="93" t="s">
        <v>56</v>
      </c>
      <c r="C39" s="68"/>
      <c r="D39" s="67">
        <v>40</v>
      </c>
      <c r="E39" s="76"/>
      <c r="F39" s="76">
        <v>0</v>
      </c>
      <c r="G39" s="74">
        <f t="shared" si="0"/>
        <v>0</v>
      </c>
      <c r="H39" s="96">
        <f t="shared" si="1"/>
        <v>0</v>
      </c>
      <c r="I39" s="74">
        <f t="shared" si="2"/>
        <v>0</v>
      </c>
      <c r="J39" s="71">
        <f t="shared" si="3"/>
        <v>0</v>
      </c>
      <c r="K39" s="74">
        <f t="shared" si="4"/>
        <v>0</v>
      </c>
      <c r="L39" s="96">
        <f t="shared" si="5"/>
        <v>0</v>
      </c>
      <c r="M39" s="74">
        <f t="shared" si="6"/>
        <v>0</v>
      </c>
      <c r="N39" s="74">
        <f t="shared" si="7"/>
        <v>0</v>
      </c>
      <c r="O39" s="74">
        <f t="shared" si="8"/>
        <v>0</v>
      </c>
      <c r="P39" s="67"/>
      <c r="Q39" s="74">
        <f t="shared" si="9"/>
        <v>0</v>
      </c>
      <c r="R39" s="74">
        <f t="shared" si="10"/>
        <v>0</v>
      </c>
      <c r="S39" s="96">
        <f t="shared" si="11"/>
        <v>0</v>
      </c>
      <c r="T39" s="74">
        <f t="shared" si="12"/>
        <v>0</v>
      </c>
      <c r="U39" s="74">
        <f t="shared" si="13"/>
        <v>0</v>
      </c>
      <c r="V39" s="74">
        <f t="shared" si="14"/>
        <v>0</v>
      </c>
      <c r="W39" s="67"/>
      <c r="X39" s="74">
        <f t="shared" si="15"/>
        <v>0</v>
      </c>
      <c r="Y39" s="74">
        <f t="shared" si="16"/>
        <v>0</v>
      </c>
      <c r="Z39" s="121">
        <f t="shared" si="17"/>
        <v>0</v>
      </c>
      <c r="AA39" s="148" t="str">
        <f t="shared" si="18"/>
        <v>OK</v>
      </c>
    </row>
    <row r="40" spans="1:27" ht="13.5" customHeight="1">
      <c r="A40" s="112"/>
      <c r="B40" s="93" t="s">
        <v>56</v>
      </c>
      <c r="C40" s="95"/>
      <c r="D40" s="67">
        <v>40</v>
      </c>
      <c r="E40" s="76"/>
      <c r="F40" s="76">
        <v>0</v>
      </c>
      <c r="G40" s="74">
        <f t="shared" si="0"/>
        <v>0</v>
      </c>
      <c r="H40" s="96">
        <f t="shared" si="1"/>
        <v>0</v>
      </c>
      <c r="I40" s="74">
        <f t="shared" si="2"/>
        <v>0</v>
      </c>
      <c r="J40" s="71">
        <f t="shared" si="3"/>
        <v>0</v>
      </c>
      <c r="K40" s="74">
        <f t="shared" si="4"/>
        <v>0</v>
      </c>
      <c r="L40" s="96">
        <f t="shared" si="5"/>
        <v>0</v>
      </c>
      <c r="M40" s="74">
        <f t="shared" si="6"/>
        <v>0</v>
      </c>
      <c r="N40" s="74">
        <f t="shared" si="7"/>
        <v>0</v>
      </c>
      <c r="O40" s="74">
        <f t="shared" si="8"/>
        <v>0</v>
      </c>
      <c r="P40" s="67"/>
      <c r="Q40" s="74">
        <f t="shared" si="9"/>
        <v>0</v>
      </c>
      <c r="R40" s="74">
        <f t="shared" si="10"/>
        <v>0</v>
      </c>
      <c r="S40" s="96">
        <f t="shared" si="11"/>
        <v>0</v>
      </c>
      <c r="T40" s="74">
        <f t="shared" si="12"/>
        <v>0</v>
      </c>
      <c r="U40" s="74">
        <f t="shared" si="13"/>
        <v>0</v>
      </c>
      <c r="V40" s="74">
        <f t="shared" si="14"/>
        <v>0</v>
      </c>
      <c r="W40" s="67"/>
      <c r="X40" s="74">
        <f t="shared" si="15"/>
        <v>0</v>
      </c>
      <c r="Y40" s="74">
        <f t="shared" si="16"/>
        <v>0</v>
      </c>
      <c r="Z40" s="121">
        <f t="shared" si="17"/>
        <v>0</v>
      </c>
      <c r="AA40" s="148" t="str">
        <f t="shared" si="18"/>
        <v>OK</v>
      </c>
    </row>
    <row r="41" spans="1:27" ht="13.5" customHeight="1">
      <c r="A41" s="112"/>
      <c r="B41" s="93" t="s">
        <v>56</v>
      </c>
      <c r="C41" s="95"/>
      <c r="D41" s="67">
        <v>40</v>
      </c>
      <c r="E41" s="76"/>
      <c r="F41" s="76">
        <v>0</v>
      </c>
      <c r="G41" s="74">
        <f t="shared" si="0"/>
        <v>0</v>
      </c>
      <c r="H41" s="96">
        <f t="shared" si="1"/>
        <v>0</v>
      </c>
      <c r="I41" s="74">
        <f t="shared" si="2"/>
        <v>0</v>
      </c>
      <c r="J41" s="71">
        <f t="shared" si="3"/>
        <v>0</v>
      </c>
      <c r="K41" s="74">
        <f t="shared" si="4"/>
        <v>0</v>
      </c>
      <c r="L41" s="96">
        <f t="shared" si="5"/>
        <v>0</v>
      </c>
      <c r="M41" s="74">
        <f t="shared" si="6"/>
        <v>0</v>
      </c>
      <c r="N41" s="74">
        <f t="shared" si="7"/>
        <v>0</v>
      </c>
      <c r="O41" s="74">
        <f t="shared" si="8"/>
        <v>0</v>
      </c>
      <c r="P41" s="67"/>
      <c r="Q41" s="74">
        <f t="shared" si="9"/>
        <v>0</v>
      </c>
      <c r="R41" s="74">
        <f t="shared" si="10"/>
        <v>0</v>
      </c>
      <c r="S41" s="96">
        <f t="shared" si="11"/>
        <v>0</v>
      </c>
      <c r="T41" s="74">
        <f t="shared" si="12"/>
        <v>0</v>
      </c>
      <c r="U41" s="74">
        <f t="shared" si="13"/>
        <v>0</v>
      </c>
      <c r="V41" s="74">
        <f t="shared" si="14"/>
        <v>0</v>
      </c>
      <c r="W41" s="67"/>
      <c r="X41" s="74">
        <f t="shared" si="15"/>
        <v>0</v>
      </c>
      <c r="Y41" s="74">
        <f t="shared" si="16"/>
        <v>0</v>
      </c>
      <c r="Z41" s="121">
        <f t="shared" si="17"/>
        <v>0</v>
      </c>
      <c r="AA41" s="148" t="str">
        <f t="shared" si="18"/>
        <v>OK</v>
      </c>
    </row>
    <row r="42" spans="1:27" ht="13.5" customHeight="1">
      <c r="A42" s="112"/>
      <c r="B42" s="93" t="s">
        <v>56</v>
      </c>
      <c r="C42" s="95"/>
      <c r="D42" s="67">
        <v>40</v>
      </c>
      <c r="E42" s="76"/>
      <c r="F42" s="76">
        <v>0</v>
      </c>
      <c r="G42" s="74">
        <f t="shared" si="0"/>
        <v>0</v>
      </c>
      <c r="H42" s="96">
        <f t="shared" si="1"/>
        <v>0</v>
      </c>
      <c r="I42" s="74">
        <f t="shared" si="2"/>
        <v>0</v>
      </c>
      <c r="J42" s="71">
        <f t="shared" si="3"/>
        <v>0</v>
      </c>
      <c r="K42" s="74">
        <f t="shared" si="4"/>
        <v>0</v>
      </c>
      <c r="L42" s="96">
        <f t="shared" si="5"/>
        <v>0</v>
      </c>
      <c r="M42" s="74">
        <f t="shared" si="6"/>
        <v>0</v>
      </c>
      <c r="N42" s="74">
        <f t="shared" si="7"/>
        <v>0</v>
      </c>
      <c r="O42" s="74">
        <f t="shared" si="8"/>
        <v>0</v>
      </c>
      <c r="P42" s="67"/>
      <c r="Q42" s="74">
        <f t="shared" si="9"/>
        <v>0</v>
      </c>
      <c r="R42" s="74">
        <f t="shared" si="10"/>
        <v>0</v>
      </c>
      <c r="S42" s="96">
        <f t="shared" si="11"/>
        <v>0</v>
      </c>
      <c r="T42" s="74">
        <f t="shared" si="12"/>
        <v>0</v>
      </c>
      <c r="U42" s="74">
        <f t="shared" si="13"/>
        <v>0</v>
      </c>
      <c r="V42" s="74">
        <f t="shared" si="14"/>
        <v>0</v>
      </c>
      <c r="W42" s="67"/>
      <c r="X42" s="74">
        <f t="shared" si="15"/>
        <v>0</v>
      </c>
      <c r="Y42" s="74">
        <f t="shared" si="16"/>
        <v>0</v>
      </c>
      <c r="Z42" s="121">
        <f t="shared" si="17"/>
        <v>0</v>
      </c>
      <c r="AA42" s="148" t="str">
        <f t="shared" si="18"/>
        <v>OK</v>
      </c>
    </row>
    <row r="43" spans="1:27" ht="13.5" customHeight="1">
      <c r="A43" s="112"/>
      <c r="B43" s="93" t="s">
        <v>56</v>
      </c>
      <c r="C43" s="95"/>
      <c r="D43" s="67">
        <v>40</v>
      </c>
      <c r="E43" s="76"/>
      <c r="F43" s="76">
        <v>0</v>
      </c>
      <c r="G43" s="74">
        <f t="shared" si="0"/>
        <v>0</v>
      </c>
      <c r="H43" s="96">
        <f t="shared" si="1"/>
        <v>0</v>
      </c>
      <c r="I43" s="74">
        <f t="shared" si="2"/>
        <v>0</v>
      </c>
      <c r="J43" s="71">
        <f t="shared" si="3"/>
        <v>0</v>
      </c>
      <c r="K43" s="74">
        <f t="shared" si="4"/>
        <v>0</v>
      </c>
      <c r="L43" s="96">
        <f t="shared" si="5"/>
        <v>0</v>
      </c>
      <c r="M43" s="74">
        <f t="shared" si="6"/>
        <v>0</v>
      </c>
      <c r="N43" s="74">
        <f t="shared" si="7"/>
        <v>0</v>
      </c>
      <c r="O43" s="74">
        <f t="shared" si="8"/>
        <v>0</v>
      </c>
      <c r="P43" s="67"/>
      <c r="Q43" s="74">
        <f t="shared" si="9"/>
        <v>0</v>
      </c>
      <c r="R43" s="74">
        <f t="shared" si="10"/>
        <v>0</v>
      </c>
      <c r="S43" s="96">
        <f t="shared" si="11"/>
        <v>0</v>
      </c>
      <c r="T43" s="74">
        <f t="shared" si="12"/>
        <v>0</v>
      </c>
      <c r="U43" s="74">
        <f t="shared" si="13"/>
        <v>0</v>
      </c>
      <c r="V43" s="74">
        <f t="shared" si="14"/>
        <v>0</v>
      </c>
      <c r="W43" s="67"/>
      <c r="X43" s="74">
        <f t="shared" si="15"/>
        <v>0</v>
      </c>
      <c r="Y43" s="74">
        <f t="shared" si="16"/>
        <v>0</v>
      </c>
      <c r="Z43" s="121">
        <f t="shared" si="17"/>
        <v>0</v>
      </c>
      <c r="AA43" s="148" t="str">
        <f t="shared" si="18"/>
        <v>OK</v>
      </c>
    </row>
    <row r="44" spans="1:27" ht="12" customHeight="1">
      <c r="A44" s="112"/>
      <c r="B44" s="93" t="s">
        <v>56</v>
      </c>
      <c r="C44" s="95"/>
      <c r="D44" s="67">
        <v>40</v>
      </c>
      <c r="E44" s="76"/>
      <c r="F44" s="76">
        <v>0</v>
      </c>
      <c r="G44" s="74">
        <f t="shared" si="0"/>
        <v>0</v>
      </c>
      <c r="H44" s="96">
        <f t="shared" si="1"/>
        <v>0</v>
      </c>
      <c r="I44" s="74">
        <f t="shared" si="2"/>
        <v>0</v>
      </c>
      <c r="J44" s="71">
        <f t="shared" si="3"/>
        <v>0</v>
      </c>
      <c r="K44" s="74">
        <f t="shared" si="4"/>
        <v>0</v>
      </c>
      <c r="L44" s="96">
        <f t="shared" si="5"/>
        <v>0</v>
      </c>
      <c r="M44" s="74">
        <f t="shared" si="6"/>
        <v>0</v>
      </c>
      <c r="N44" s="74">
        <f t="shared" si="7"/>
        <v>0</v>
      </c>
      <c r="O44" s="74">
        <f t="shared" si="8"/>
        <v>0</v>
      </c>
      <c r="P44" s="67"/>
      <c r="Q44" s="74">
        <f t="shared" si="9"/>
        <v>0</v>
      </c>
      <c r="R44" s="74">
        <f t="shared" si="10"/>
        <v>0</v>
      </c>
      <c r="S44" s="96">
        <f t="shared" si="11"/>
        <v>0</v>
      </c>
      <c r="T44" s="74">
        <f t="shared" si="12"/>
        <v>0</v>
      </c>
      <c r="U44" s="74">
        <f t="shared" si="13"/>
        <v>0</v>
      </c>
      <c r="V44" s="74">
        <f t="shared" si="14"/>
        <v>0</v>
      </c>
      <c r="W44" s="67"/>
      <c r="X44" s="74">
        <f t="shared" si="15"/>
        <v>0</v>
      </c>
      <c r="Y44" s="74">
        <f t="shared" si="16"/>
        <v>0</v>
      </c>
      <c r="Z44" s="121">
        <f t="shared" si="17"/>
        <v>0</v>
      </c>
      <c r="AA44" s="148" t="str">
        <f t="shared" si="18"/>
        <v>OK</v>
      </c>
    </row>
    <row r="45" spans="1:27" ht="12" customHeight="1">
      <c r="A45" s="112"/>
      <c r="B45" s="93" t="s">
        <v>56</v>
      </c>
      <c r="C45" s="95"/>
      <c r="D45" s="67">
        <v>40</v>
      </c>
      <c r="E45" s="76"/>
      <c r="F45" s="76">
        <v>0</v>
      </c>
      <c r="G45" s="74">
        <f t="shared" si="0"/>
        <v>0</v>
      </c>
      <c r="H45" s="96">
        <f t="shared" si="1"/>
        <v>0</v>
      </c>
      <c r="I45" s="74">
        <f t="shared" si="2"/>
        <v>0</v>
      </c>
      <c r="J45" s="71">
        <f t="shared" si="3"/>
        <v>0</v>
      </c>
      <c r="K45" s="74">
        <f t="shared" si="4"/>
        <v>0</v>
      </c>
      <c r="L45" s="96">
        <f t="shared" si="5"/>
        <v>0</v>
      </c>
      <c r="M45" s="74">
        <f t="shared" si="6"/>
        <v>0</v>
      </c>
      <c r="N45" s="74">
        <f t="shared" si="7"/>
        <v>0</v>
      </c>
      <c r="O45" s="74">
        <f t="shared" si="8"/>
        <v>0</v>
      </c>
      <c r="P45" s="67"/>
      <c r="Q45" s="74">
        <f t="shared" si="9"/>
        <v>0</v>
      </c>
      <c r="R45" s="74">
        <f t="shared" si="10"/>
        <v>0</v>
      </c>
      <c r="S45" s="96">
        <f t="shared" si="11"/>
        <v>0</v>
      </c>
      <c r="T45" s="74">
        <f t="shared" si="12"/>
        <v>0</v>
      </c>
      <c r="U45" s="74">
        <f t="shared" si="13"/>
        <v>0</v>
      </c>
      <c r="V45" s="74">
        <f t="shared" si="14"/>
        <v>0</v>
      </c>
      <c r="W45" s="67"/>
      <c r="X45" s="74">
        <f t="shared" si="15"/>
        <v>0</v>
      </c>
      <c r="Y45" s="74">
        <f t="shared" si="16"/>
        <v>0</v>
      </c>
      <c r="Z45" s="121">
        <f t="shared" si="17"/>
        <v>0</v>
      </c>
      <c r="AA45" s="148" t="str">
        <f t="shared" si="18"/>
        <v>OK</v>
      </c>
    </row>
    <row r="46" spans="1:27" ht="12" customHeight="1">
      <c r="A46" s="112"/>
      <c r="B46" s="93" t="s">
        <v>56</v>
      </c>
      <c r="C46" s="95"/>
      <c r="D46" s="67">
        <v>40</v>
      </c>
      <c r="E46" s="76"/>
      <c r="F46" s="76">
        <v>0</v>
      </c>
      <c r="G46" s="74">
        <f t="shared" si="0"/>
        <v>0</v>
      </c>
      <c r="H46" s="96">
        <f t="shared" si="1"/>
        <v>0</v>
      </c>
      <c r="I46" s="74">
        <f t="shared" si="2"/>
        <v>0</v>
      </c>
      <c r="J46" s="71">
        <f t="shared" si="3"/>
        <v>0</v>
      </c>
      <c r="K46" s="74">
        <f t="shared" si="4"/>
        <v>0</v>
      </c>
      <c r="L46" s="96">
        <f t="shared" si="5"/>
        <v>0</v>
      </c>
      <c r="M46" s="74">
        <f t="shared" si="6"/>
        <v>0</v>
      </c>
      <c r="N46" s="74">
        <f t="shared" si="7"/>
        <v>0</v>
      </c>
      <c r="O46" s="74">
        <f t="shared" si="8"/>
        <v>0</v>
      </c>
      <c r="P46" s="67"/>
      <c r="Q46" s="74">
        <f t="shared" si="9"/>
        <v>0</v>
      </c>
      <c r="R46" s="74">
        <f t="shared" si="10"/>
        <v>0</v>
      </c>
      <c r="S46" s="96">
        <f t="shared" si="11"/>
        <v>0</v>
      </c>
      <c r="T46" s="74">
        <f t="shared" si="12"/>
        <v>0</v>
      </c>
      <c r="U46" s="74">
        <f t="shared" si="13"/>
        <v>0</v>
      </c>
      <c r="V46" s="74">
        <f t="shared" si="14"/>
        <v>0</v>
      </c>
      <c r="W46" s="67"/>
      <c r="X46" s="74">
        <f t="shared" si="15"/>
        <v>0</v>
      </c>
      <c r="Y46" s="74">
        <f t="shared" si="16"/>
        <v>0</v>
      </c>
      <c r="Z46" s="121">
        <f t="shared" si="17"/>
        <v>0</v>
      </c>
      <c r="AA46" s="148" t="str">
        <f t="shared" si="18"/>
        <v>OK</v>
      </c>
    </row>
    <row r="47" spans="1:27" ht="12" customHeight="1">
      <c r="A47" s="112"/>
      <c r="B47" s="93" t="s">
        <v>56</v>
      </c>
      <c r="C47" s="95"/>
      <c r="D47" s="67">
        <v>40</v>
      </c>
      <c r="E47" s="76"/>
      <c r="F47" s="76">
        <v>0</v>
      </c>
      <c r="G47" s="74">
        <f t="shared" si="0"/>
        <v>0</v>
      </c>
      <c r="H47" s="96">
        <f t="shared" si="1"/>
        <v>0</v>
      </c>
      <c r="I47" s="74">
        <f t="shared" si="2"/>
        <v>0</v>
      </c>
      <c r="J47" s="71">
        <f t="shared" si="3"/>
        <v>0</v>
      </c>
      <c r="K47" s="74">
        <f t="shared" si="4"/>
        <v>0</v>
      </c>
      <c r="L47" s="96">
        <f t="shared" si="5"/>
        <v>0</v>
      </c>
      <c r="M47" s="74">
        <f t="shared" si="6"/>
        <v>0</v>
      </c>
      <c r="N47" s="74">
        <f t="shared" si="7"/>
        <v>0</v>
      </c>
      <c r="O47" s="74">
        <f t="shared" si="8"/>
        <v>0</v>
      </c>
      <c r="P47" s="67"/>
      <c r="Q47" s="74">
        <f t="shared" si="9"/>
        <v>0</v>
      </c>
      <c r="R47" s="74">
        <f t="shared" si="10"/>
        <v>0</v>
      </c>
      <c r="S47" s="96">
        <f t="shared" si="11"/>
        <v>0</v>
      </c>
      <c r="T47" s="74">
        <f t="shared" si="12"/>
        <v>0</v>
      </c>
      <c r="U47" s="74">
        <f t="shared" si="13"/>
        <v>0</v>
      </c>
      <c r="V47" s="74">
        <f t="shared" si="14"/>
        <v>0</v>
      </c>
      <c r="W47" s="67"/>
      <c r="X47" s="74">
        <f t="shared" si="15"/>
        <v>0</v>
      </c>
      <c r="Y47" s="74">
        <f t="shared" si="16"/>
        <v>0</v>
      </c>
      <c r="Z47" s="121">
        <f t="shared" si="17"/>
        <v>0</v>
      </c>
      <c r="AA47" s="148" t="str">
        <f t="shared" si="18"/>
        <v>OK</v>
      </c>
    </row>
    <row r="48" spans="1:27" ht="12.75">
      <c r="A48" s="112"/>
      <c r="B48" s="93" t="s">
        <v>56</v>
      </c>
      <c r="C48" s="95"/>
      <c r="D48" s="67">
        <v>40</v>
      </c>
      <c r="E48" s="76"/>
      <c r="F48" s="76">
        <v>0</v>
      </c>
      <c r="G48" s="74">
        <f t="shared" si="0"/>
        <v>0</v>
      </c>
      <c r="H48" s="96">
        <f t="shared" si="1"/>
        <v>0</v>
      </c>
      <c r="I48" s="74">
        <f t="shared" si="2"/>
        <v>0</v>
      </c>
      <c r="J48" s="71">
        <f t="shared" si="3"/>
        <v>0</v>
      </c>
      <c r="K48" s="74">
        <f t="shared" si="4"/>
        <v>0</v>
      </c>
      <c r="L48" s="96">
        <f t="shared" si="5"/>
        <v>0</v>
      </c>
      <c r="M48" s="74">
        <f t="shared" si="6"/>
        <v>0</v>
      </c>
      <c r="N48" s="74">
        <f t="shared" si="7"/>
        <v>0</v>
      </c>
      <c r="O48" s="74">
        <f t="shared" si="8"/>
        <v>0</v>
      </c>
      <c r="P48" s="67"/>
      <c r="Q48" s="74">
        <f t="shared" si="9"/>
        <v>0</v>
      </c>
      <c r="R48" s="74">
        <f t="shared" si="10"/>
        <v>0</v>
      </c>
      <c r="S48" s="96">
        <f t="shared" si="11"/>
        <v>0</v>
      </c>
      <c r="T48" s="74">
        <f t="shared" si="12"/>
        <v>0</v>
      </c>
      <c r="U48" s="74">
        <f t="shared" si="13"/>
        <v>0</v>
      </c>
      <c r="V48" s="74">
        <f t="shared" si="14"/>
        <v>0</v>
      </c>
      <c r="W48" s="67"/>
      <c r="X48" s="74">
        <f t="shared" si="15"/>
        <v>0</v>
      </c>
      <c r="Y48" s="74">
        <f t="shared" si="16"/>
        <v>0</v>
      </c>
      <c r="Z48" s="121">
        <f t="shared" si="17"/>
        <v>0</v>
      </c>
      <c r="AA48" s="148" t="str">
        <f t="shared" si="18"/>
        <v>OK</v>
      </c>
    </row>
    <row r="49" spans="1:27" ht="12.75">
      <c r="A49" s="112"/>
      <c r="B49" s="93" t="s">
        <v>56</v>
      </c>
      <c r="C49" s="95"/>
      <c r="D49" s="67">
        <v>40</v>
      </c>
      <c r="E49" s="76"/>
      <c r="F49" s="76">
        <v>0</v>
      </c>
      <c r="G49" s="74">
        <f t="shared" si="0"/>
        <v>0</v>
      </c>
      <c r="H49" s="96">
        <f t="shared" si="1"/>
        <v>0</v>
      </c>
      <c r="I49" s="74">
        <f t="shared" si="2"/>
        <v>0</v>
      </c>
      <c r="J49" s="71">
        <f t="shared" si="3"/>
        <v>0</v>
      </c>
      <c r="K49" s="74">
        <f t="shared" si="4"/>
        <v>0</v>
      </c>
      <c r="L49" s="96">
        <f t="shared" si="5"/>
        <v>0</v>
      </c>
      <c r="M49" s="74">
        <f t="shared" si="6"/>
        <v>0</v>
      </c>
      <c r="N49" s="74">
        <f t="shared" si="7"/>
        <v>0</v>
      </c>
      <c r="O49" s="74">
        <f t="shared" si="8"/>
        <v>0</v>
      </c>
      <c r="P49" s="67"/>
      <c r="Q49" s="74">
        <f t="shared" si="9"/>
        <v>0</v>
      </c>
      <c r="R49" s="74">
        <f t="shared" si="10"/>
        <v>0</v>
      </c>
      <c r="S49" s="96">
        <f t="shared" si="11"/>
        <v>0</v>
      </c>
      <c r="T49" s="74">
        <f t="shared" si="12"/>
        <v>0</v>
      </c>
      <c r="U49" s="74">
        <f t="shared" si="13"/>
        <v>0</v>
      </c>
      <c r="V49" s="74">
        <f t="shared" si="14"/>
        <v>0</v>
      </c>
      <c r="W49" s="67"/>
      <c r="X49" s="74">
        <f t="shared" si="15"/>
        <v>0</v>
      </c>
      <c r="Y49" s="74">
        <f t="shared" si="16"/>
        <v>0</v>
      </c>
      <c r="Z49" s="121">
        <f t="shared" si="17"/>
        <v>0</v>
      </c>
      <c r="AA49" s="148" t="str">
        <f t="shared" si="18"/>
        <v>OK</v>
      </c>
    </row>
    <row r="50" spans="1:27" ht="12.75">
      <c r="A50" s="112"/>
      <c r="B50" s="93" t="s">
        <v>56</v>
      </c>
      <c r="C50" s="95"/>
      <c r="D50" s="67">
        <v>40</v>
      </c>
      <c r="E50" s="76"/>
      <c r="F50" s="76">
        <v>0</v>
      </c>
      <c r="G50" s="74">
        <f t="shared" si="0"/>
        <v>0</v>
      </c>
      <c r="H50" s="96">
        <f t="shared" si="1"/>
        <v>0</v>
      </c>
      <c r="I50" s="97">
        <f t="shared" si="2"/>
        <v>0</v>
      </c>
      <c r="J50" s="71">
        <f t="shared" si="3"/>
        <v>0</v>
      </c>
      <c r="K50" s="87">
        <f t="shared" si="4"/>
        <v>0</v>
      </c>
      <c r="L50" s="98">
        <f t="shared" si="5"/>
        <v>0</v>
      </c>
      <c r="M50" s="97">
        <f t="shared" si="6"/>
        <v>0</v>
      </c>
      <c r="N50" s="87">
        <f t="shared" si="7"/>
        <v>0</v>
      </c>
      <c r="O50" s="87">
        <f t="shared" si="8"/>
        <v>0</v>
      </c>
      <c r="P50" s="67"/>
      <c r="Q50" s="87">
        <f t="shared" si="9"/>
        <v>0</v>
      </c>
      <c r="R50" s="87">
        <f t="shared" si="10"/>
        <v>0</v>
      </c>
      <c r="S50" s="98">
        <f t="shared" si="11"/>
        <v>0</v>
      </c>
      <c r="T50" s="97">
        <f t="shared" si="12"/>
        <v>0</v>
      </c>
      <c r="U50" s="87">
        <f t="shared" si="13"/>
        <v>0</v>
      </c>
      <c r="V50" s="87">
        <f t="shared" si="14"/>
        <v>0</v>
      </c>
      <c r="W50" s="67"/>
      <c r="X50" s="87">
        <f t="shared" si="15"/>
        <v>0</v>
      </c>
      <c r="Y50" s="87">
        <f t="shared" si="16"/>
        <v>0</v>
      </c>
      <c r="Z50" s="122">
        <f t="shared" si="17"/>
        <v>0</v>
      </c>
      <c r="AA50" s="148" t="str">
        <f t="shared" si="18"/>
        <v>OK</v>
      </c>
    </row>
    <row r="51" spans="1:27" ht="12.75">
      <c r="A51" s="109"/>
      <c r="D51" s="64"/>
      <c r="E51" s="64"/>
      <c r="F51" s="73"/>
      <c r="G51" s="73"/>
      <c r="H51" s="92"/>
      <c r="I51" s="74"/>
      <c r="J51" s="74"/>
      <c r="K51" s="74"/>
      <c r="L51" s="96"/>
      <c r="M51" s="74"/>
      <c r="N51" s="74"/>
      <c r="O51" s="74"/>
      <c r="P51" s="74"/>
      <c r="Q51" s="74"/>
      <c r="R51" s="74"/>
      <c r="S51" s="96"/>
      <c r="T51" s="74"/>
      <c r="U51" s="74"/>
      <c r="V51" s="74"/>
      <c r="W51" s="74"/>
      <c r="X51" s="74"/>
      <c r="Y51" s="74"/>
      <c r="Z51" s="121"/>
      <c r="AA51" s="147"/>
    </row>
    <row r="52" spans="1:27" ht="13.5" thickBot="1">
      <c r="A52" s="113" t="s">
        <v>59</v>
      </c>
      <c r="B52" s="56"/>
      <c r="C52" s="56"/>
      <c r="D52" s="64"/>
      <c r="E52" s="64"/>
      <c r="F52" s="73"/>
      <c r="G52" s="73"/>
      <c r="H52" s="92"/>
      <c r="I52" s="75">
        <f>SUM(I8:I50)</f>
        <v>1837811.64</v>
      </c>
      <c r="J52" s="74"/>
      <c r="K52" s="75">
        <f>SUM(K8:K50)</f>
        <v>-459452.91432443535</v>
      </c>
      <c r="L52" s="99">
        <f>SUM(L8:L50)</f>
        <v>1378358.7256755645</v>
      </c>
      <c r="M52" s="75">
        <f>SUM(M8:M50)</f>
        <v>0</v>
      </c>
      <c r="N52" s="75">
        <f>SUM(N8:N50)</f>
        <v>0</v>
      </c>
      <c r="O52" s="75">
        <f aca="true" t="shared" si="38" ref="O52:U52">SUM(O8:O50)</f>
        <v>1837811.64</v>
      </c>
      <c r="P52" s="74"/>
      <c r="Q52" s="75">
        <f t="shared" si="38"/>
        <v>-45945.291</v>
      </c>
      <c r="R52" s="75">
        <f t="shared" si="38"/>
        <v>-505398.2053244354</v>
      </c>
      <c r="S52" s="99">
        <f t="shared" si="38"/>
        <v>1332413.4346755645</v>
      </c>
      <c r="T52" s="75">
        <f t="shared" si="38"/>
        <v>0</v>
      </c>
      <c r="U52" s="75">
        <f t="shared" si="38"/>
        <v>0</v>
      </c>
      <c r="V52" s="75">
        <f>SUM(V8:V50)</f>
        <v>1837811.64</v>
      </c>
      <c r="W52" s="74"/>
      <c r="X52" s="75">
        <f>SUM(X8:X50)</f>
        <v>-45945.291</v>
      </c>
      <c r="Y52" s="75">
        <f>SUM(Y8:Y50)</f>
        <v>-551343.4963244353</v>
      </c>
      <c r="Z52" s="123">
        <f>SUM(Z8:Z50)</f>
        <v>1286468.1436755646</v>
      </c>
      <c r="AA52" s="147"/>
    </row>
    <row r="53" spans="1:27" ht="14.25" thickBot="1" thickTop="1">
      <c r="A53" s="117"/>
      <c r="B53" s="114"/>
      <c r="C53" s="114"/>
      <c r="D53" s="115"/>
      <c r="E53" s="115"/>
      <c r="F53" s="116"/>
      <c r="G53" s="116"/>
      <c r="H53" s="85"/>
      <c r="I53" s="85"/>
      <c r="J53" s="85"/>
      <c r="K53" s="85"/>
      <c r="L53" s="85"/>
      <c r="M53" s="86"/>
      <c r="N53" s="86"/>
      <c r="O53" s="86"/>
      <c r="P53" s="86"/>
      <c r="Q53" s="86"/>
      <c r="R53" s="86"/>
      <c r="S53" s="86"/>
      <c r="T53" s="86"/>
      <c r="U53" s="86"/>
      <c r="V53" s="86"/>
      <c r="W53" s="86"/>
      <c r="X53" s="86"/>
      <c r="Y53" s="86"/>
      <c r="Z53" s="124"/>
      <c r="AA53" s="149"/>
    </row>
    <row r="54" spans="4:26" ht="12.75">
      <c r="D54" s="64"/>
      <c r="E54" s="64"/>
      <c r="F54" s="73"/>
      <c r="G54" s="73"/>
      <c r="H54" s="74"/>
      <c r="I54" s="74"/>
      <c r="J54" s="74"/>
      <c r="K54" s="74"/>
      <c r="L54" s="74"/>
      <c r="M54" s="54"/>
      <c r="N54" s="54"/>
      <c r="O54" s="54"/>
      <c r="P54" s="54"/>
      <c r="Q54" s="54"/>
      <c r="R54" s="54"/>
      <c r="S54" s="54"/>
      <c r="T54" s="54"/>
      <c r="U54" s="54"/>
      <c r="V54" s="54"/>
      <c r="W54" s="54"/>
      <c r="X54" s="54"/>
      <c r="Y54" s="54"/>
      <c r="Z54" s="54"/>
    </row>
    <row r="55" spans="4:26" ht="12.75">
      <c r="D55" s="64"/>
      <c r="E55" s="64"/>
      <c r="F55" s="73"/>
      <c r="G55" s="73"/>
      <c r="H55" s="74"/>
      <c r="I55" s="74"/>
      <c r="J55" s="74"/>
      <c r="K55" s="74"/>
      <c r="L55" s="74"/>
      <c r="M55" s="54"/>
      <c r="N55" s="54"/>
      <c r="O55" s="54"/>
      <c r="P55" s="54"/>
      <c r="Q55" s="54"/>
      <c r="R55" s="54"/>
      <c r="S55" s="54"/>
      <c r="T55" s="54"/>
      <c r="U55" s="54"/>
      <c r="V55" s="54"/>
      <c r="W55" s="54"/>
      <c r="X55" s="54"/>
      <c r="Y55" s="54"/>
      <c r="Z55" s="54"/>
    </row>
    <row r="56" spans="4:26" ht="12.75">
      <c r="D56" s="64"/>
      <c r="E56" s="64"/>
      <c r="F56" s="73"/>
      <c r="G56" s="73"/>
      <c r="H56" s="74"/>
      <c r="I56" s="74"/>
      <c r="J56" s="74"/>
      <c r="K56" s="74"/>
      <c r="L56" s="74"/>
      <c r="M56" s="54"/>
      <c r="N56" s="54"/>
      <c r="O56" s="54"/>
      <c r="P56" s="54"/>
      <c r="Q56" s="54"/>
      <c r="R56" s="54"/>
      <c r="S56" s="54"/>
      <c r="T56" s="54"/>
      <c r="U56" s="54"/>
      <c r="V56" s="54"/>
      <c r="W56" s="54"/>
      <c r="X56" s="54"/>
      <c r="Y56" s="54"/>
      <c r="Z56" s="54"/>
    </row>
    <row r="57" spans="4:26" ht="12.75">
      <c r="D57" s="64"/>
      <c r="E57" s="64"/>
      <c r="F57" s="73"/>
      <c r="G57" s="73"/>
      <c r="H57" s="74"/>
      <c r="I57" s="74"/>
      <c r="J57" s="74"/>
      <c r="K57" s="74"/>
      <c r="L57" s="74"/>
      <c r="M57" s="54"/>
      <c r="N57" s="54"/>
      <c r="O57" s="54"/>
      <c r="P57" s="54"/>
      <c r="Q57" s="54"/>
      <c r="R57" s="54"/>
      <c r="S57" s="54"/>
      <c r="T57" s="54"/>
      <c r="U57" s="54"/>
      <c r="V57" s="54"/>
      <c r="W57" s="54"/>
      <c r="X57" s="54"/>
      <c r="Y57" s="54"/>
      <c r="Z57" s="54"/>
    </row>
    <row r="58" spans="4:26" ht="12.75">
      <c r="D58" s="64"/>
      <c r="E58" s="64"/>
      <c r="F58" s="73"/>
      <c r="G58" s="73"/>
      <c r="H58" s="74"/>
      <c r="I58" s="74"/>
      <c r="J58" s="74"/>
      <c r="K58" s="74"/>
      <c r="L58" s="74"/>
      <c r="M58" s="54"/>
      <c r="N58" s="54"/>
      <c r="O58" s="54"/>
      <c r="P58" s="54"/>
      <c r="Q58" s="54"/>
      <c r="R58" s="54"/>
      <c r="S58" s="54"/>
      <c r="T58" s="54"/>
      <c r="U58" s="54"/>
      <c r="V58" s="54"/>
      <c r="W58" s="54"/>
      <c r="X58" s="54"/>
      <c r="Y58" s="54"/>
      <c r="Z58" s="54"/>
    </row>
    <row r="59" spans="4:12" ht="12.75">
      <c r="D59" s="64"/>
      <c r="E59" s="64"/>
      <c r="F59" s="73"/>
      <c r="G59" s="73"/>
      <c r="H59" s="73"/>
      <c r="I59" s="73"/>
      <c r="J59" s="73"/>
      <c r="K59" s="73"/>
      <c r="L59" s="73"/>
    </row>
    <row r="60" spans="4:12" ht="12.75">
      <c r="D60" s="64"/>
      <c r="E60" s="64"/>
      <c r="F60" s="73"/>
      <c r="G60" s="73"/>
      <c r="H60" s="73"/>
      <c r="I60" s="73"/>
      <c r="J60" s="73"/>
      <c r="K60" s="73"/>
      <c r="L60" s="73"/>
    </row>
    <row r="61" spans="4:12" ht="12.75">
      <c r="D61" s="64"/>
      <c r="E61" s="64"/>
      <c r="F61" s="73"/>
      <c r="G61" s="73"/>
      <c r="H61" s="73"/>
      <c r="I61" s="73"/>
      <c r="J61" s="73"/>
      <c r="K61" s="73"/>
      <c r="L61" s="73"/>
    </row>
    <row r="62" spans="4:12" ht="12.75">
      <c r="D62" s="64"/>
      <c r="E62" s="64"/>
      <c r="F62" s="73"/>
      <c r="G62" s="73"/>
      <c r="H62" s="73"/>
      <c r="I62" s="73"/>
      <c r="J62" s="73"/>
      <c r="K62" s="73"/>
      <c r="L62" s="73"/>
    </row>
    <row r="63" spans="4:12" ht="12.75">
      <c r="D63" s="64"/>
      <c r="E63" s="64"/>
      <c r="F63" s="73"/>
      <c r="G63" s="73"/>
      <c r="H63" s="73"/>
      <c r="I63" s="73"/>
      <c r="J63" s="73"/>
      <c r="K63" s="73"/>
      <c r="L63" s="73"/>
    </row>
    <row r="64" spans="4:12" ht="12.75">
      <c r="D64" s="64"/>
      <c r="E64" s="64"/>
      <c r="F64" s="73"/>
      <c r="G64" s="73"/>
      <c r="H64" s="73"/>
      <c r="I64" s="73"/>
      <c r="J64" s="73"/>
      <c r="K64" s="73"/>
      <c r="L64" s="73"/>
    </row>
    <row r="65" spans="4:12" ht="12.75">
      <c r="D65" s="64"/>
      <c r="E65" s="64"/>
      <c r="F65" s="73"/>
      <c r="G65" s="73"/>
      <c r="H65" s="73"/>
      <c r="I65" s="73"/>
      <c r="J65" s="73"/>
      <c r="K65" s="73"/>
      <c r="L65" s="73"/>
    </row>
    <row r="66" spans="4:12" ht="12.75">
      <c r="D66" s="64"/>
      <c r="E66" s="64"/>
      <c r="F66" s="73"/>
      <c r="G66" s="73"/>
      <c r="H66" s="73"/>
      <c r="I66" s="73"/>
      <c r="J66" s="73"/>
      <c r="K66" s="73"/>
      <c r="L66" s="73"/>
    </row>
    <row r="67" spans="4:12" ht="12.75">
      <c r="D67" s="64"/>
      <c r="E67" s="64"/>
      <c r="F67" s="73"/>
      <c r="G67" s="73"/>
      <c r="H67" s="73"/>
      <c r="I67" s="73"/>
      <c r="J67" s="73"/>
      <c r="K67" s="73"/>
      <c r="L67" s="73"/>
    </row>
    <row r="68" spans="4:12" ht="12.75">
      <c r="D68" s="64"/>
      <c r="E68" s="64"/>
      <c r="F68" s="73"/>
      <c r="G68" s="73"/>
      <c r="H68" s="73"/>
      <c r="I68" s="73"/>
      <c r="J68" s="73"/>
      <c r="K68" s="73"/>
      <c r="L68" s="73"/>
    </row>
    <row r="69" spans="4:12" ht="12.75">
      <c r="D69" s="64"/>
      <c r="E69" s="64"/>
      <c r="F69" s="73"/>
      <c r="G69" s="73"/>
      <c r="H69" s="73"/>
      <c r="I69" s="73"/>
      <c r="J69" s="73"/>
      <c r="K69" s="73"/>
      <c r="L69" s="73"/>
    </row>
    <row r="70" spans="4:12" ht="12.75">
      <c r="D70" s="64"/>
      <c r="E70" s="64"/>
      <c r="F70" s="73"/>
      <c r="G70" s="73"/>
      <c r="H70" s="73"/>
      <c r="I70" s="73"/>
      <c r="J70" s="73"/>
      <c r="K70" s="73"/>
      <c r="L70" s="73"/>
    </row>
    <row r="71" spans="4:12" ht="12.75">
      <c r="D71" s="64"/>
      <c r="E71" s="64"/>
      <c r="F71" s="73"/>
      <c r="G71" s="73"/>
      <c r="H71" s="73"/>
      <c r="I71" s="73"/>
      <c r="J71" s="73"/>
      <c r="K71" s="73"/>
      <c r="L71" s="73"/>
    </row>
    <row r="72" spans="4:12" ht="12.75">
      <c r="D72" s="64"/>
      <c r="E72" s="64"/>
      <c r="F72" s="73"/>
      <c r="G72" s="73"/>
      <c r="H72" s="73"/>
      <c r="I72" s="73"/>
      <c r="J72" s="73"/>
      <c r="K72" s="73"/>
      <c r="L72" s="73"/>
    </row>
    <row r="73" spans="4:12" ht="12.75">
      <c r="D73" s="64"/>
      <c r="E73" s="64"/>
      <c r="F73" s="73"/>
      <c r="G73" s="73"/>
      <c r="H73" s="73"/>
      <c r="I73" s="73"/>
      <c r="J73" s="73"/>
      <c r="K73" s="73"/>
      <c r="L73" s="73"/>
    </row>
    <row r="74" spans="4:12" ht="12.75">
      <c r="D74" s="64"/>
      <c r="E74" s="64"/>
      <c r="F74" s="73"/>
      <c r="G74" s="73"/>
      <c r="H74" s="73"/>
      <c r="I74" s="73"/>
      <c r="J74" s="73"/>
      <c r="K74" s="73"/>
      <c r="L74" s="73"/>
    </row>
    <row r="75" spans="4:12" ht="12.75">
      <c r="D75" s="64"/>
      <c r="E75" s="64"/>
      <c r="F75" s="73"/>
      <c r="G75" s="73"/>
      <c r="H75" s="73"/>
      <c r="I75" s="73"/>
      <c r="J75" s="73"/>
      <c r="K75" s="73"/>
      <c r="L75" s="73"/>
    </row>
    <row r="76" spans="4:12" ht="12.75">
      <c r="D76" s="64"/>
      <c r="E76" s="64"/>
      <c r="F76" s="73"/>
      <c r="G76" s="73"/>
      <c r="H76" s="73"/>
      <c r="I76" s="73"/>
      <c r="J76" s="73"/>
      <c r="K76" s="73"/>
      <c r="L76" s="73"/>
    </row>
    <row r="77" spans="4:12" ht="12.75">
      <c r="D77" s="64"/>
      <c r="E77" s="64"/>
      <c r="F77" s="73"/>
      <c r="G77" s="73"/>
      <c r="H77" s="73"/>
      <c r="I77" s="73"/>
      <c r="J77" s="73"/>
      <c r="K77" s="73"/>
      <c r="L77" s="73"/>
    </row>
    <row r="78" spans="4:12" ht="12.75">
      <c r="D78" s="64"/>
      <c r="E78" s="64"/>
      <c r="F78" s="73"/>
      <c r="G78" s="73"/>
      <c r="H78" s="73"/>
      <c r="I78" s="73"/>
      <c r="J78" s="73"/>
      <c r="K78" s="73"/>
      <c r="L78" s="73"/>
    </row>
    <row r="79" spans="4:12" ht="12.75">
      <c r="D79" s="64"/>
      <c r="E79" s="64"/>
      <c r="F79" s="73"/>
      <c r="G79" s="73"/>
      <c r="H79" s="73"/>
      <c r="I79" s="73"/>
      <c r="J79" s="73"/>
      <c r="K79" s="73"/>
      <c r="L79" s="73"/>
    </row>
    <row r="80" spans="4:12" ht="12.75">
      <c r="D80" s="64"/>
      <c r="E80" s="64"/>
      <c r="F80" s="73"/>
      <c r="G80" s="73"/>
      <c r="H80" s="73"/>
      <c r="I80" s="73"/>
      <c r="J80" s="73"/>
      <c r="K80" s="73"/>
      <c r="L80" s="73"/>
    </row>
    <row r="81" spans="4:12" ht="12.75">
      <c r="D81" s="73"/>
      <c r="E81" s="73"/>
      <c r="F81" s="73"/>
      <c r="G81" s="73"/>
      <c r="H81" s="73"/>
      <c r="I81" s="73"/>
      <c r="J81" s="73"/>
      <c r="K81" s="73"/>
      <c r="L81" s="73"/>
    </row>
    <row r="82" spans="4:12" ht="12.75">
      <c r="D82" s="73"/>
      <c r="E82" s="73"/>
      <c r="F82" s="73"/>
      <c r="G82" s="73"/>
      <c r="H82" s="73"/>
      <c r="I82" s="73"/>
      <c r="J82" s="73"/>
      <c r="K82" s="73"/>
      <c r="L82" s="73"/>
    </row>
    <row r="83" spans="4:12" ht="12.75">
      <c r="D83" s="73"/>
      <c r="E83" s="73"/>
      <c r="F83" s="73"/>
      <c r="G83" s="73"/>
      <c r="H83" s="73"/>
      <c r="I83" s="73"/>
      <c r="J83" s="73"/>
      <c r="K83" s="73"/>
      <c r="L83" s="73"/>
    </row>
    <row r="84" spans="4:12" ht="12.75">
      <c r="D84" s="73"/>
      <c r="E84" s="73"/>
      <c r="F84" s="73"/>
      <c r="G84" s="73"/>
      <c r="H84" s="73"/>
      <c r="I84" s="73"/>
      <c r="J84" s="73"/>
      <c r="K84" s="73"/>
      <c r="L84" s="73"/>
    </row>
    <row r="85" spans="4:12" ht="12.75">
      <c r="D85" s="73"/>
      <c r="E85" s="73"/>
      <c r="F85" s="73"/>
      <c r="G85" s="73"/>
      <c r="H85" s="73"/>
      <c r="I85" s="73"/>
      <c r="J85" s="73"/>
      <c r="K85" s="73"/>
      <c r="L85" s="73"/>
    </row>
    <row r="86" spans="4:12" ht="12.75">
      <c r="D86" s="73"/>
      <c r="E86" s="73"/>
      <c r="F86" s="73"/>
      <c r="G86" s="73"/>
      <c r="H86" s="73"/>
      <c r="I86" s="73"/>
      <c r="J86" s="73"/>
      <c r="K86" s="73"/>
      <c r="L86" s="73"/>
    </row>
    <row r="87" spans="4:12" ht="12.75">
      <c r="D87" s="73"/>
      <c r="E87" s="73"/>
      <c r="F87" s="73"/>
      <c r="G87" s="73"/>
      <c r="H87" s="73"/>
      <c r="I87" s="73"/>
      <c r="J87" s="73"/>
      <c r="K87" s="73"/>
      <c r="L87" s="73"/>
    </row>
    <row r="88" spans="4:12" ht="12.75">
      <c r="D88" s="73"/>
      <c r="E88" s="73"/>
      <c r="F88" s="73"/>
      <c r="G88" s="73"/>
      <c r="H88" s="73"/>
      <c r="I88" s="73"/>
      <c r="J88" s="73"/>
      <c r="K88" s="73"/>
      <c r="L88" s="73"/>
    </row>
    <row r="89" spans="4:12" ht="12.75">
      <c r="D89" s="73"/>
      <c r="E89" s="73"/>
      <c r="F89" s="73"/>
      <c r="G89" s="73"/>
      <c r="H89" s="73"/>
      <c r="I89" s="73"/>
      <c r="J89" s="73"/>
      <c r="K89" s="73"/>
      <c r="L89" s="73"/>
    </row>
    <row r="90" spans="4:12" ht="12.75">
      <c r="D90" s="73"/>
      <c r="E90" s="73"/>
      <c r="F90" s="73"/>
      <c r="G90" s="73"/>
      <c r="H90" s="73"/>
      <c r="I90" s="73"/>
      <c r="J90" s="73"/>
      <c r="K90" s="73"/>
      <c r="L90" s="73"/>
    </row>
    <row r="91" spans="4:12" ht="12.75">
      <c r="D91" s="73"/>
      <c r="E91" s="73"/>
      <c r="F91" s="73"/>
      <c r="G91" s="73"/>
      <c r="H91" s="73"/>
      <c r="I91" s="73"/>
      <c r="J91" s="73"/>
      <c r="K91" s="73"/>
      <c r="L91" s="73"/>
    </row>
    <row r="92" spans="4:12" ht="12.75">
      <c r="D92" s="73"/>
      <c r="E92" s="73"/>
      <c r="F92" s="73"/>
      <c r="G92" s="73"/>
      <c r="H92" s="73"/>
      <c r="I92" s="73"/>
      <c r="J92" s="73"/>
      <c r="K92" s="73"/>
      <c r="L92" s="73"/>
    </row>
    <row r="93" spans="4:12" ht="12.75">
      <c r="D93" s="73"/>
      <c r="E93" s="73"/>
      <c r="F93" s="73"/>
      <c r="G93" s="73"/>
      <c r="H93" s="73"/>
      <c r="I93" s="73"/>
      <c r="J93" s="73"/>
      <c r="K93" s="73"/>
      <c r="L93" s="73"/>
    </row>
    <row r="94" spans="4:12" ht="12.75">
      <c r="D94" s="73"/>
      <c r="E94" s="73"/>
      <c r="F94" s="73"/>
      <c r="G94" s="73"/>
      <c r="H94" s="73"/>
      <c r="I94" s="73"/>
      <c r="J94" s="73"/>
      <c r="K94" s="73"/>
      <c r="L94" s="73"/>
    </row>
    <row r="95" spans="4:12" ht="12.75">
      <c r="D95" s="73"/>
      <c r="E95" s="73"/>
      <c r="F95" s="73"/>
      <c r="G95" s="73"/>
      <c r="H95" s="73"/>
      <c r="I95" s="73"/>
      <c r="J95" s="73"/>
      <c r="K95" s="73"/>
      <c r="L95" s="73"/>
    </row>
    <row r="96" spans="4:12" ht="12.75">
      <c r="D96" s="73"/>
      <c r="E96" s="73"/>
      <c r="F96" s="73"/>
      <c r="G96" s="73"/>
      <c r="H96" s="73"/>
      <c r="I96" s="73"/>
      <c r="J96" s="73"/>
      <c r="K96" s="73"/>
      <c r="L96" s="73"/>
    </row>
    <row r="97" spans="4:12" ht="12.75">
      <c r="D97" s="73"/>
      <c r="E97" s="73"/>
      <c r="F97" s="73"/>
      <c r="G97" s="73"/>
      <c r="H97" s="73"/>
      <c r="I97" s="73"/>
      <c r="J97" s="73"/>
      <c r="K97" s="73"/>
      <c r="L97" s="73"/>
    </row>
    <row r="98" spans="4:12" ht="12.75">
      <c r="D98" s="73"/>
      <c r="E98" s="73"/>
      <c r="F98" s="73"/>
      <c r="G98" s="73"/>
      <c r="H98" s="73"/>
      <c r="I98" s="73"/>
      <c r="J98" s="73"/>
      <c r="K98" s="73"/>
      <c r="L98" s="73"/>
    </row>
    <row r="99" spans="4:12" ht="12.75">
      <c r="D99" s="73"/>
      <c r="E99" s="73"/>
      <c r="F99" s="73"/>
      <c r="G99" s="73"/>
      <c r="H99" s="73"/>
      <c r="I99" s="73"/>
      <c r="J99" s="73"/>
      <c r="K99" s="73"/>
      <c r="L99" s="73"/>
    </row>
    <row r="100" spans="4:12" ht="12.75">
      <c r="D100" s="73"/>
      <c r="E100" s="73"/>
      <c r="F100" s="73"/>
      <c r="G100" s="73"/>
      <c r="H100" s="73"/>
      <c r="I100" s="73"/>
      <c r="J100" s="73"/>
      <c r="K100" s="73"/>
      <c r="L100" s="73"/>
    </row>
    <row r="101" spans="4:12" ht="12.75">
      <c r="D101" s="73"/>
      <c r="E101" s="73"/>
      <c r="F101" s="73"/>
      <c r="G101" s="73"/>
      <c r="H101" s="73"/>
      <c r="I101" s="73"/>
      <c r="J101" s="73"/>
      <c r="K101" s="73"/>
      <c r="L101" s="73"/>
    </row>
    <row r="102" spans="4:12" ht="12.75">
      <c r="D102" s="73"/>
      <c r="E102" s="73"/>
      <c r="F102" s="73"/>
      <c r="G102" s="73"/>
      <c r="H102" s="73"/>
      <c r="I102" s="73"/>
      <c r="J102" s="73"/>
      <c r="K102" s="73"/>
      <c r="L102" s="73"/>
    </row>
    <row r="103" spans="4:12" ht="12.75">
      <c r="D103" s="73"/>
      <c r="E103" s="73"/>
      <c r="F103" s="73"/>
      <c r="G103" s="73"/>
      <c r="H103" s="73"/>
      <c r="I103" s="73"/>
      <c r="J103" s="73"/>
      <c r="K103" s="73"/>
      <c r="L103" s="73"/>
    </row>
    <row r="104" spans="4:12" ht="12.75">
      <c r="D104" s="73"/>
      <c r="E104" s="73"/>
      <c r="F104" s="73"/>
      <c r="G104" s="73"/>
      <c r="H104" s="73"/>
      <c r="I104" s="73"/>
      <c r="J104" s="73"/>
      <c r="K104" s="73"/>
      <c r="L104" s="73"/>
    </row>
    <row r="105" spans="4:12" ht="12.75">
      <c r="D105" s="73"/>
      <c r="E105" s="73"/>
      <c r="F105" s="73"/>
      <c r="G105" s="73"/>
      <c r="H105" s="73"/>
      <c r="I105" s="73"/>
      <c r="J105" s="73"/>
      <c r="K105" s="73"/>
      <c r="L105" s="73"/>
    </row>
    <row r="106" spans="4:12" ht="12.75">
      <c r="D106" s="73"/>
      <c r="E106" s="73"/>
      <c r="F106" s="73"/>
      <c r="G106" s="73"/>
      <c r="H106" s="73"/>
      <c r="I106" s="73"/>
      <c r="J106" s="73"/>
      <c r="K106" s="73"/>
      <c r="L106" s="73"/>
    </row>
    <row r="107" spans="4:12" ht="12.75">
      <c r="D107" s="73"/>
      <c r="E107" s="73"/>
      <c r="F107" s="73"/>
      <c r="G107" s="73"/>
      <c r="H107" s="73"/>
      <c r="I107" s="73"/>
      <c r="J107" s="73"/>
      <c r="K107" s="73"/>
      <c r="L107" s="73"/>
    </row>
    <row r="108" spans="4:12" ht="12.75">
      <c r="D108" s="73"/>
      <c r="E108" s="73"/>
      <c r="F108" s="73"/>
      <c r="G108" s="73"/>
      <c r="H108" s="73"/>
      <c r="I108" s="73"/>
      <c r="J108" s="73"/>
      <c r="K108" s="73"/>
      <c r="L108" s="73"/>
    </row>
    <row r="109" spans="4:12" ht="12.75">
      <c r="D109" s="73"/>
      <c r="E109" s="73"/>
      <c r="F109" s="73"/>
      <c r="G109" s="73"/>
      <c r="H109" s="73"/>
      <c r="I109" s="73"/>
      <c r="J109" s="73"/>
      <c r="K109" s="73"/>
      <c r="L109" s="73"/>
    </row>
    <row r="110" spans="4:12" ht="12.75">
      <c r="D110" s="73"/>
      <c r="E110" s="73"/>
      <c r="F110" s="73"/>
      <c r="G110" s="73"/>
      <c r="H110" s="73"/>
      <c r="I110" s="73"/>
      <c r="J110" s="73"/>
      <c r="K110" s="73"/>
      <c r="L110" s="73"/>
    </row>
    <row r="111" spans="4:12" ht="12.75">
      <c r="D111" s="73"/>
      <c r="E111" s="73"/>
      <c r="F111" s="73"/>
      <c r="G111" s="73"/>
      <c r="H111" s="73"/>
      <c r="I111" s="73"/>
      <c r="J111" s="73"/>
      <c r="K111" s="73"/>
      <c r="L111" s="73"/>
    </row>
    <row r="112" spans="4:12" ht="12.75">
      <c r="D112" s="73"/>
      <c r="E112" s="73"/>
      <c r="F112" s="73"/>
      <c r="G112" s="73"/>
      <c r="H112" s="73"/>
      <c r="I112" s="73"/>
      <c r="J112" s="73"/>
      <c r="K112" s="73"/>
      <c r="L112" s="73"/>
    </row>
    <row r="113" spans="4:12" ht="12.75">
      <c r="D113" s="73"/>
      <c r="E113" s="73"/>
      <c r="F113" s="73"/>
      <c r="G113" s="73"/>
      <c r="H113" s="73"/>
      <c r="I113" s="73"/>
      <c r="J113" s="73"/>
      <c r="K113" s="73"/>
      <c r="L113" s="73"/>
    </row>
    <row r="114" spans="4:12" ht="12.75">
      <c r="D114" s="73"/>
      <c r="E114" s="73"/>
      <c r="F114" s="73"/>
      <c r="G114" s="73"/>
      <c r="H114" s="73"/>
      <c r="I114" s="73"/>
      <c r="J114" s="73"/>
      <c r="K114" s="73"/>
      <c r="L114" s="73"/>
    </row>
    <row r="115" spans="4:12" ht="12.75">
      <c r="D115" s="73"/>
      <c r="E115" s="73"/>
      <c r="F115" s="73"/>
      <c r="G115" s="73"/>
      <c r="H115" s="73"/>
      <c r="I115" s="73"/>
      <c r="J115" s="73"/>
      <c r="K115" s="73"/>
      <c r="L115" s="73"/>
    </row>
    <row r="116" spans="4:12" ht="12.75">
      <c r="D116" s="73"/>
      <c r="E116" s="73"/>
      <c r="F116" s="73"/>
      <c r="G116" s="73"/>
      <c r="H116" s="73"/>
      <c r="I116" s="73"/>
      <c r="J116" s="73"/>
      <c r="K116" s="73"/>
      <c r="L116" s="73"/>
    </row>
    <row r="117" spans="4:12" ht="12.75">
      <c r="D117" s="73"/>
      <c r="E117" s="73"/>
      <c r="F117" s="73"/>
      <c r="G117" s="73"/>
      <c r="H117" s="73"/>
      <c r="I117" s="73"/>
      <c r="J117" s="73"/>
      <c r="K117" s="73"/>
      <c r="L117" s="73"/>
    </row>
    <row r="118" spans="4:12" ht="12.75">
      <c r="D118" s="73"/>
      <c r="E118" s="73"/>
      <c r="F118" s="73"/>
      <c r="G118" s="73"/>
      <c r="H118" s="73"/>
      <c r="I118" s="73"/>
      <c r="J118" s="73"/>
      <c r="K118" s="73"/>
      <c r="L118" s="73"/>
    </row>
    <row r="119" spans="4:12" ht="12.75">
      <c r="D119" s="73"/>
      <c r="E119" s="73"/>
      <c r="F119" s="73"/>
      <c r="G119" s="73"/>
      <c r="H119" s="73"/>
      <c r="I119" s="73"/>
      <c r="J119" s="73"/>
      <c r="K119" s="73"/>
      <c r="L119" s="73"/>
    </row>
    <row r="120" spans="4:12" ht="12.75">
      <c r="D120" s="73"/>
      <c r="E120" s="73"/>
      <c r="F120" s="73"/>
      <c r="G120" s="73"/>
      <c r="H120" s="73"/>
      <c r="I120" s="73"/>
      <c r="J120" s="73"/>
      <c r="K120" s="73"/>
      <c r="L120" s="73"/>
    </row>
    <row r="121" spans="4:12" ht="12.75">
      <c r="D121" s="73"/>
      <c r="E121" s="73"/>
      <c r="F121" s="73"/>
      <c r="G121" s="73"/>
      <c r="H121" s="73"/>
      <c r="I121" s="73"/>
      <c r="J121" s="73"/>
      <c r="K121" s="73"/>
      <c r="L121" s="73"/>
    </row>
    <row r="122" spans="4:12" ht="12.75">
      <c r="D122" s="73"/>
      <c r="E122" s="73"/>
      <c r="F122" s="73"/>
      <c r="G122" s="73"/>
      <c r="H122" s="73"/>
      <c r="I122" s="73"/>
      <c r="J122" s="73"/>
      <c r="K122" s="73"/>
      <c r="L122" s="73"/>
    </row>
    <row r="123" spans="4:12" ht="12.75">
      <c r="D123" s="73"/>
      <c r="E123" s="73"/>
      <c r="F123" s="73"/>
      <c r="G123" s="73"/>
      <c r="H123" s="73"/>
      <c r="I123" s="73"/>
      <c r="J123" s="73"/>
      <c r="K123" s="73"/>
      <c r="L123" s="73"/>
    </row>
    <row r="124" spans="4:12" ht="12.75">
      <c r="D124" s="73"/>
      <c r="E124" s="73"/>
      <c r="F124" s="73"/>
      <c r="G124" s="73"/>
      <c r="H124" s="73"/>
      <c r="I124" s="73"/>
      <c r="J124" s="73"/>
      <c r="K124" s="73"/>
      <c r="L124" s="73"/>
    </row>
    <row r="125" spans="4:12" ht="12.75">
      <c r="D125" s="73"/>
      <c r="E125" s="73"/>
      <c r="F125" s="73"/>
      <c r="G125" s="73"/>
      <c r="H125" s="73"/>
      <c r="I125" s="73"/>
      <c r="J125" s="73"/>
      <c r="K125" s="73"/>
      <c r="L125" s="73"/>
    </row>
    <row r="126" spans="4:12" ht="12.75">
      <c r="D126" s="73"/>
      <c r="E126" s="73"/>
      <c r="F126" s="73"/>
      <c r="G126" s="73"/>
      <c r="H126" s="73"/>
      <c r="I126" s="73"/>
      <c r="J126" s="73"/>
      <c r="K126" s="73"/>
      <c r="L126" s="73"/>
    </row>
    <row r="127" spans="4:12" ht="12.75">
      <c r="D127" s="73"/>
      <c r="E127" s="73"/>
      <c r="F127" s="73"/>
      <c r="G127" s="73"/>
      <c r="H127" s="73"/>
      <c r="I127" s="73"/>
      <c r="J127" s="73"/>
      <c r="K127" s="73"/>
      <c r="L127" s="73"/>
    </row>
    <row r="128" spans="4:12" ht="12.75">
      <c r="D128" s="73"/>
      <c r="E128" s="73"/>
      <c r="F128" s="73"/>
      <c r="G128" s="73"/>
      <c r="H128" s="73"/>
      <c r="I128" s="73"/>
      <c r="J128" s="73"/>
      <c r="K128" s="73"/>
      <c r="L128" s="73"/>
    </row>
    <row r="129" spans="4:12" ht="12.75">
      <c r="D129" s="73"/>
      <c r="E129" s="73"/>
      <c r="F129" s="73"/>
      <c r="G129" s="73"/>
      <c r="H129" s="73"/>
      <c r="I129" s="73"/>
      <c r="J129" s="73"/>
      <c r="K129" s="73"/>
      <c r="L129" s="73"/>
    </row>
    <row r="130" spans="4:12" ht="12.75">
      <c r="D130" s="73"/>
      <c r="E130" s="73"/>
      <c r="F130" s="73"/>
      <c r="G130" s="73"/>
      <c r="H130" s="73"/>
      <c r="I130" s="73"/>
      <c r="J130" s="73"/>
      <c r="K130" s="73"/>
      <c r="L130" s="73"/>
    </row>
    <row r="131" spans="4:12" ht="12.75">
      <c r="D131" s="73"/>
      <c r="E131" s="73"/>
      <c r="F131" s="73"/>
      <c r="G131" s="73"/>
      <c r="H131" s="73"/>
      <c r="I131" s="73"/>
      <c r="J131" s="73"/>
      <c r="K131" s="73"/>
      <c r="L131" s="73"/>
    </row>
    <row r="132" spans="4:12" ht="12.75">
      <c r="D132" s="73"/>
      <c r="E132" s="73"/>
      <c r="F132" s="73"/>
      <c r="G132" s="73"/>
      <c r="H132" s="73"/>
      <c r="I132" s="73"/>
      <c r="J132" s="73"/>
      <c r="K132" s="73"/>
      <c r="L132" s="73"/>
    </row>
    <row r="133" spans="4:12" ht="12.75">
      <c r="D133" s="73"/>
      <c r="E133" s="73"/>
      <c r="F133" s="73"/>
      <c r="G133" s="73"/>
      <c r="H133" s="73"/>
      <c r="I133" s="73"/>
      <c r="J133" s="73"/>
      <c r="K133" s="73"/>
      <c r="L133" s="73"/>
    </row>
    <row r="134" spans="4:12" ht="12.75">
      <c r="D134" s="73"/>
      <c r="E134" s="73"/>
      <c r="F134" s="73"/>
      <c r="G134" s="73"/>
      <c r="H134" s="73"/>
      <c r="I134" s="73"/>
      <c r="J134" s="73"/>
      <c r="K134" s="73"/>
      <c r="L134" s="73"/>
    </row>
    <row r="135" spans="4:12" ht="12.75">
      <c r="D135" s="73"/>
      <c r="E135" s="73"/>
      <c r="F135" s="73"/>
      <c r="G135" s="73"/>
      <c r="H135" s="73"/>
      <c r="I135" s="73"/>
      <c r="J135" s="73"/>
      <c r="K135" s="73"/>
      <c r="L135" s="73"/>
    </row>
    <row r="136" spans="4:12" ht="12.75">
      <c r="D136" s="73"/>
      <c r="E136" s="73"/>
      <c r="F136" s="73"/>
      <c r="G136" s="73"/>
      <c r="H136" s="73"/>
      <c r="I136" s="73"/>
      <c r="J136" s="73"/>
      <c r="K136" s="73"/>
      <c r="L136" s="73"/>
    </row>
    <row r="137" spans="4:12" ht="12.75">
      <c r="D137" s="73"/>
      <c r="E137" s="73"/>
      <c r="F137" s="73"/>
      <c r="G137" s="73"/>
      <c r="H137" s="73"/>
      <c r="I137" s="73"/>
      <c r="J137" s="73"/>
      <c r="K137" s="73"/>
      <c r="L137" s="73"/>
    </row>
    <row r="138" spans="4:12" ht="12.75">
      <c r="D138" s="73"/>
      <c r="E138" s="73"/>
      <c r="F138" s="73"/>
      <c r="G138" s="73"/>
      <c r="H138" s="73"/>
      <c r="I138" s="73"/>
      <c r="J138" s="73"/>
      <c r="K138" s="73"/>
      <c r="L138" s="73"/>
    </row>
    <row r="139" spans="4:12" ht="12.75">
      <c r="D139" s="73"/>
      <c r="E139" s="73"/>
      <c r="F139" s="73"/>
      <c r="G139" s="73"/>
      <c r="H139" s="73"/>
      <c r="I139" s="73"/>
      <c r="J139" s="73"/>
      <c r="K139" s="73"/>
      <c r="L139" s="73"/>
    </row>
    <row r="140" spans="4:12" ht="12.75">
      <c r="D140" s="73"/>
      <c r="E140" s="73"/>
      <c r="F140" s="73"/>
      <c r="G140" s="73"/>
      <c r="H140" s="73"/>
      <c r="I140" s="73"/>
      <c r="J140" s="73"/>
      <c r="K140" s="73"/>
      <c r="L140" s="73"/>
    </row>
    <row r="141" spans="4:12" ht="12.75">
      <c r="D141" s="73"/>
      <c r="E141" s="73"/>
      <c r="F141" s="73"/>
      <c r="G141" s="73"/>
      <c r="H141" s="73"/>
      <c r="I141" s="73"/>
      <c r="J141" s="73"/>
      <c r="K141" s="73"/>
      <c r="L141" s="73"/>
    </row>
    <row r="142" spans="4:12" ht="12.75">
      <c r="D142" s="73"/>
      <c r="E142" s="73"/>
      <c r="F142" s="73"/>
      <c r="G142" s="73"/>
      <c r="H142" s="73"/>
      <c r="I142" s="73"/>
      <c r="J142" s="73"/>
      <c r="K142" s="73"/>
      <c r="L142" s="73"/>
    </row>
    <row r="143" spans="4:12" ht="12.75">
      <c r="D143" s="73"/>
      <c r="E143" s="73"/>
      <c r="F143" s="73"/>
      <c r="G143" s="73"/>
      <c r="H143" s="73"/>
      <c r="I143" s="73"/>
      <c r="J143" s="73"/>
      <c r="K143" s="73"/>
      <c r="L143" s="73"/>
    </row>
    <row r="144" spans="4:12" ht="12.75">
      <c r="D144" s="73"/>
      <c r="E144" s="73"/>
      <c r="F144" s="73"/>
      <c r="G144" s="73"/>
      <c r="H144" s="73"/>
      <c r="I144" s="73"/>
      <c r="J144" s="73"/>
      <c r="K144" s="73"/>
      <c r="L144" s="73"/>
    </row>
    <row r="145" spans="4:12" ht="12.75">
      <c r="D145" s="73"/>
      <c r="E145" s="73"/>
      <c r="F145" s="73"/>
      <c r="G145" s="73"/>
      <c r="H145" s="73"/>
      <c r="I145" s="73"/>
      <c r="J145" s="73"/>
      <c r="K145" s="73"/>
      <c r="L145" s="73"/>
    </row>
    <row r="146" spans="4:12" ht="12.75">
      <c r="D146" s="73"/>
      <c r="E146" s="73"/>
      <c r="F146" s="73"/>
      <c r="G146" s="73"/>
      <c r="H146" s="73"/>
      <c r="I146" s="73"/>
      <c r="J146" s="73"/>
      <c r="K146" s="73"/>
      <c r="L146" s="73"/>
    </row>
    <row r="147" spans="4:12" ht="12.75">
      <c r="D147" s="73"/>
      <c r="E147" s="73"/>
      <c r="F147" s="73"/>
      <c r="G147" s="73"/>
      <c r="H147" s="73"/>
      <c r="I147" s="73"/>
      <c r="J147" s="73"/>
      <c r="K147" s="73"/>
      <c r="L147" s="73"/>
    </row>
    <row r="148" spans="4:12" ht="12.75">
      <c r="D148" s="73"/>
      <c r="E148" s="73"/>
      <c r="F148" s="73"/>
      <c r="G148" s="73"/>
      <c r="H148" s="73"/>
      <c r="I148" s="73"/>
      <c r="J148" s="73"/>
      <c r="K148" s="73"/>
      <c r="L148" s="73"/>
    </row>
    <row r="149" spans="4:12" ht="12.75">
      <c r="D149" s="73"/>
      <c r="E149" s="73"/>
      <c r="F149" s="73"/>
      <c r="G149" s="73"/>
      <c r="H149" s="73"/>
      <c r="I149" s="73"/>
      <c r="J149" s="73"/>
      <c r="K149" s="73"/>
      <c r="L149" s="73"/>
    </row>
    <row r="150" spans="4:12" ht="12.75">
      <c r="D150" s="73"/>
      <c r="E150" s="73"/>
      <c r="F150" s="73"/>
      <c r="G150" s="73"/>
      <c r="H150" s="73"/>
      <c r="I150" s="73"/>
      <c r="J150" s="73"/>
      <c r="K150" s="73"/>
      <c r="L150" s="73"/>
    </row>
    <row r="151" spans="4:12" ht="12.75">
      <c r="D151" s="73"/>
      <c r="E151" s="73"/>
      <c r="F151" s="73"/>
      <c r="G151" s="73"/>
      <c r="H151" s="73"/>
      <c r="I151" s="73"/>
      <c r="J151" s="73"/>
      <c r="K151" s="73"/>
      <c r="L151" s="73"/>
    </row>
    <row r="152" spans="4:12" ht="12.75">
      <c r="D152" s="73"/>
      <c r="E152" s="73"/>
      <c r="F152" s="73"/>
      <c r="G152" s="73"/>
      <c r="H152" s="73"/>
      <c r="I152" s="73"/>
      <c r="J152" s="73"/>
      <c r="K152" s="73"/>
      <c r="L152" s="73"/>
    </row>
    <row r="153" spans="4:12" ht="12.75">
      <c r="D153" s="73"/>
      <c r="E153" s="73"/>
      <c r="F153" s="73"/>
      <c r="G153" s="73"/>
      <c r="H153" s="73"/>
      <c r="I153" s="73"/>
      <c r="J153" s="73"/>
      <c r="K153" s="73"/>
      <c r="L153" s="73"/>
    </row>
    <row r="154" spans="4:12" ht="12.75">
      <c r="D154" s="73"/>
      <c r="E154" s="73"/>
      <c r="F154" s="73"/>
      <c r="G154" s="73"/>
      <c r="H154" s="73"/>
      <c r="I154" s="73"/>
      <c r="J154" s="73"/>
      <c r="K154" s="73"/>
      <c r="L154" s="73"/>
    </row>
    <row r="155" spans="4:12" ht="12.75">
      <c r="D155" s="73"/>
      <c r="E155" s="73"/>
      <c r="F155" s="73"/>
      <c r="G155" s="73"/>
      <c r="H155" s="73"/>
      <c r="I155" s="73"/>
      <c r="J155" s="73"/>
      <c r="K155" s="73"/>
      <c r="L155" s="73"/>
    </row>
    <row r="156" spans="4:12" ht="12.75">
      <c r="D156" s="73"/>
      <c r="E156" s="73"/>
      <c r="F156" s="73"/>
      <c r="G156" s="73"/>
      <c r="H156" s="73"/>
      <c r="I156" s="73"/>
      <c r="J156" s="73"/>
      <c r="K156" s="73"/>
      <c r="L156" s="73"/>
    </row>
    <row r="157" spans="4:12" ht="12.75">
      <c r="D157" s="73"/>
      <c r="E157" s="73"/>
      <c r="F157" s="73"/>
      <c r="G157" s="73"/>
      <c r="H157" s="73"/>
      <c r="I157" s="73"/>
      <c r="J157" s="73"/>
      <c r="K157" s="73"/>
      <c r="L157" s="73"/>
    </row>
    <row r="158" spans="4:12" ht="12.75">
      <c r="D158" s="73"/>
      <c r="E158" s="73"/>
      <c r="F158" s="73"/>
      <c r="G158" s="73"/>
      <c r="H158" s="73"/>
      <c r="I158" s="73"/>
      <c r="J158" s="73"/>
      <c r="K158" s="73"/>
      <c r="L158" s="73"/>
    </row>
    <row r="159" spans="4:12" ht="12.75">
      <c r="D159" s="73"/>
      <c r="E159" s="73"/>
      <c r="F159" s="73"/>
      <c r="G159" s="73"/>
      <c r="H159" s="73"/>
      <c r="I159" s="73"/>
      <c r="J159" s="73"/>
      <c r="K159" s="73"/>
      <c r="L159" s="73"/>
    </row>
    <row r="160" spans="4:12" ht="12.75">
      <c r="D160" s="73"/>
      <c r="E160" s="73"/>
      <c r="F160" s="73"/>
      <c r="G160" s="73"/>
      <c r="H160" s="73"/>
      <c r="I160" s="73"/>
      <c r="J160" s="73"/>
      <c r="K160" s="73"/>
      <c r="L160" s="73"/>
    </row>
  </sheetData>
  <printOptions horizontalCentered="1"/>
  <pageMargins left="0.25" right="0.25" top="0.5" bottom="0.5" header="0.5" footer="0.5"/>
  <pageSetup fitToHeight="1" fitToWidth="1" horizontalDpi="600" verticalDpi="600" orientation="landscape" paperSize="5" scale="5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Government of Manitoba</dc:creator>
  <cp:keywords/>
  <dc:description/>
  <cp:lastModifiedBy>Michel St. Amant</cp:lastModifiedBy>
  <cp:lastPrinted>2010-01-12T18:27:36Z</cp:lastPrinted>
  <dcterms:created xsi:type="dcterms:W3CDTF">2000-09-07T21:04:22Z</dcterms:created>
  <dcterms:modified xsi:type="dcterms:W3CDTF">2010-02-10T18:22:25Z</dcterms:modified>
  <cp:category/>
  <cp:version/>
  <cp:contentType/>
  <cp:contentStatus/>
</cp:coreProperties>
</file>